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2380" windowHeight="7290" tabRatio="840"/>
  </bookViews>
  <sheets>
    <sheet name="Notes" sheetId="1" r:id="rId1"/>
    <sheet name="Problem" sheetId="4" r:id="rId2"/>
    <sheet name="Inputs" sheetId="10" r:id="rId3"/>
    <sheet name="Init Outlay" sheetId="2" r:id="rId4"/>
    <sheet name="Annual Cash Flows" sheetId="7" r:id="rId5"/>
    <sheet name="Terminal CF" sheetId="8" r:id="rId6"/>
    <sheet name="All CFs" sheetId="9" r:id="rId7"/>
    <sheet name="Salvage Values" sheetId="3" r:id="rId8"/>
    <sheet name="Depreciation" sheetId="5" r:id="rId9"/>
  </sheets>
  <calcPr calcId="124519"/>
</workbook>
</file>

<file path=xl/calcChain.xml><?xml version="1.0" encoding="utf-8"?>
<calcChain xmlns="http://schemas.openxmlformats.org/spreadsheetml/2006/main">
  <c r="G3" i="9"/>
  <c r="G29" i="8"/>
  <c r="G34" s="1"/>
  <c r="G18"/>
  <c r="G23" s="1"/>
  <c r="G9" i="2"/>
  <c r="G5"/>
  <c r="J28" i="8" s="1"/>
  <c r="J30" s="1"/>
  <c r="G4" i="2"/>
  <c r="D9"/>
  <c r="D6"/>
  <c r="D5"/>
  <c r="J17" i="8" s="1"/>
  <c r="J29"/>
  <c r="J18"/>
  <c r="D7" i="7"/>
  <c r="E7"/>
  <c r="D15" s="1"/>
  <c r="E15" s="1"/>
  <c r="F15" s="1"/>
  <c r="G15" s="1"/>
  <c r="H15" s="1"/>
  <c r="D14"/>
  <c r="I44" i="5"/>
  <c r="D51" s="1"/>
  <c r="M41"/>
  <c r="M40"/>
  <c r="M39"/>
  <c r="M38"/>
  <c r="M37"/>
  <c r="M36"/>
  <c r="M35"/>
  <c r="M34"/>
  <c r="M33"/>
  <c r="M32"/>
  <c r="M31"/>
  <c r="L38"/>
  <c r="L37"/>
  <c r="L36"/>
  <c r="L35"/>
  <c r="L34"/>
  <c r="L33"/>
  <c r="L32"/>
  <c r="L31"/>
  <c r="K36"/>
  <c r="K35"/>
  <c r="K34"/>
  <c r="K33"/>
  <c r="K32"/>
  <c r="K31"/>
  <c r="J34"/>
  <c r="J33"/>
  <c r="J32"/>
  <c r="J31"/>
  <c r="J19" i="8" l="1"/>
  <c r="G19" s="1"/>
  <c r="G20" s="1"/>
  <c r="G21" s="1"/>
  <c r="G24" s="1"/>
  <c r="G25" s="1"/>
  <c r="G30"/>
  <c r="G31" s="1"/>
  <c r="D57" i="5"/>
  <c r="E14" i="7"/>
  <c r="D56" i="5"/>
  <c r="D52"/>
  <c r="D48"/>
  <c r="D53"/>
  <c r="D49"/>
  <c r="D47"/>
  <c r="D54"/>
  <c r="D50"/>
  <c r="D55"/>
  <c r="D31" i="2"/>
  <c r="G12"/>
  <c r="G31"/>
  <c r="G28"/>
  <c r="G26"/>
  <c r="G17"/>
  <c r="G14"/>
  <c r="G11"/>
  <c r="G21" s="1"/>
  <c r="G32" i="8" l="1"/>
  <c r="G35" s="1"/>
  <c r="G36" s="1"/>
  <c r="F14" i="7"/>
  <c r="G13" i="2"/>
  <c r="G15" s="1"/>
  <c r="G18" l="1"/>
  <c r="G19" s="1"/>
  <c r="G22" s="1"/>
  <c r="G23" s="1"/>
  <c r="G25" s="1"/>
  <c r="G27" s="1"/>
  <c r="G29" s="1"/>
  <c r="G32" s="1"/>
  <c r="G33" s="1"/>
  <c r="D11" i="7"/>
  <c r="G14"/>
  <c r="C3" i="9" l="1"/>
  <c r="D8" i="2"/>
  <c r="H14" i="7"/>
  <c r="E11"/>
  <c r="D12"/>
  <c r="F11" l="1"/>
  <c r="E12"/>
  <c r="C4" i="9" l="1"/>
  <c r="G11" i="7"/>
  <c r="F12"/>
  <c r="C5" i="9" l="1"/>
  <c r="H11" i="7"/>
  <c r="H12" s="1"/>
  <c r="G12"/>
  <c r="C6" i="9" l="1"/>
  <c r="C7" l="1"/>
  <c r="C8"/>
</calcChain>
</file>

<file path=xl/sharedStrings.xml><?xml version="1.0" encoding="utf-8"?>
<sst xmlns="http://schemas.openxmlformats.org/spreadsheetml/2006/main" count="239" uniqueCount="205">
  <si>
    <t>allocate scarce resources to available long-term investment opportunities.</t>
  </si>
  <si>
    <t>the best projects first.</t>
  </si>
  <si>
    <t>increase shareholder wealth.</t>
  </si>
  <si>
    <t>of the projects under consideration.</t>
  </si>
  <si>
    <r>
      <rPr>
        <b/>
        <sz val="11"/>
        <color theme="1"/>
        <rFont val="Calibri"/>
        <family val="2"/>
        <scheme val="minor"/>
      </rPr>
      <t xml:space="preserve">Capital Budgeting: </t>
    </r>
    <r>
      <rPr>
        <sz val="11"/>
        <color theme="1"/>
        <rFont val="Calibri"/>
        <family val="2"/>
        <scheme val="minor"/>
      </rPr>
      <t>The process of determining how a firm should</t>
    </r>
  </si>
  <si>
    <r>
      <t xml:space="preserve">The process should select only investments that will </t>
    </r>
    <r>
      <rPr>
        <b/>
        <sz val="11"/>
        <color rgb="FFFF0000"/>
        <rFont val="Calibri"/>
        <family val="2"/>
        <scheme val="minor"/>
      </rPr>
      <t>create value</t>
    </r>
    <r>
      <rPr>
        <sz val="11"/>
        <color theme="1"/>
        <rFont val="Calibri"/>
        <family val="2"/>
        <scheme val="minor"/>
      </rPr>
      <t xml:space="preserve"> and therefore</t>
    </r>
  </si>
  <si>
    <r>
      <t xml:space="preserve">The process should be able to </t>
    </r>
    <r>
      <rPr>
        <b/>
        <sz val="11"/>
        <color rgb="FFFF0000"/>
        <rFont val="Calibri"/>
        <family val="2"/>
        <scheme val="minor"/>
      </rPr>
      <t>RANK</t>
    </r>
    <r>
      <rPr>
        <sz val="11"/>
        <color theme="1"/>
        <rFont val="Calibri"/>
        <family val="2"/>
        <scheme val="minor"/>
      </rPr>
      <t xml:space="preserve"> investments so that capital is allocated to </t>
    </r>
  </si>
  <si>
    <r>
      <t xml:space="preserve">The process should effectively incorporate </t>
    </r>
    <r>
      <rPr>
        <b/>
        <sz val="11"/>
        <color rgb="FFFF0000"/>
        <rFont val="Calibri"/>
        <family val="2"/>
        <scheme val="minor"/>
      </rPr>
      <t>differences in RISK and TIMING</t>
    </r>
  </si>
  <si>
    <r>
      <t xml:space="preserve">Should be based on </t>
    </r>
    <r>
      <rPr>
        <b/>
        <sz val="11"/>
        <color rgb="FFFF0000"/>
        <rFont val="Calibri"/>
        <family val="2"/>
        <scheme val="minor"/>
      </rPr>
      <t>CASH FLOWS</t>
    </r>
    <r>
      <rPr>
        <sz val="11"/>
        <color theme="1"/>
        <rFont val="Calibri"/>
        <family val="2"/>
        <scheme val="minor"/>
      </rPr>
      <t xml:space="preserve"> and not accounting profit or other measures.</t>
    </r>
  </si>
  <si>
    <t>Estimating Cash Flows:</t>
  </si>
  <si>
    <t>item must be:</t>
  </si>
  <si>
    <t>saying "yes" or "no" to the project.</t>
  </si>
  <si>
    <r>
      <rPr>
        <b/>
        <sz val="11"/>
        <color theme="1"/>
        <rFont val="Calibri"/>
        <family val="2"/>
        <scheme val="minor"/>
      </rPr>
      <t>Incremental:</t>
    </r>
    <r>
      <rPr>
        <sz val="11"/>
        <color theme="1"/>
        <rFont val="Calibri"/>
        <family val="2"/>
        <scheme val="minor"/>
      </rPr>
      <t xml:space="preserve"> We are only concerned with the </t>
    </r>
    <r>
      <rPr>
        <b/>
        <sz val="11"/>
        <color rgb="FFFF0000"/>
        <rFont val="Calibri"/>
        <family val="2"/>
        <scheme val="minor"/>
      </rPr>
      <t>CHANGE</t>
    </r>
    <r>
      <rPr>
        <sz val="11"/>
        <color theme="1"/>
        <rFont val="Calibri"/>
        <family val="2"/>
        <scheme val="minor"/>
      </rPr>
      <t xml:space="preserve"> that will result from</t>
    </r>
  </si>
  <si>
    <t>statement but are not cash flows.</t>
  </si>
  <si>
    <r>
      <rPr>
        <b/>
        <sz val="11"/>
        <color theme="1"/>
        <rFont val="Calibri"/>
        <family val="2"/>
        <scheme val="minor"/>
      </rPr>
      <t>A Cash Flow</t>
    </r>
    <r>
      <rPr>
        <sz val="11"/>
        <color theme="1"/>
        <rFont val="Calibri"/>
        <family val="2"/>
        <scheme val="minor"/>
      </rPr>
      <t xml:space="preserve"> - not depreciation or other things that appear on an income</t>
    </r>
  </si>
  <si>
    <t>Depreciation is not a cash flow, but it causes a tax consequence.</t>
  </si>
  <si>
    <r>
      <rPr>
        <b/>
        <sz val="11"/>
        <color theme="1"/>
        <rFont val="Calibri"/>
        <family val="2"/>
        <scheme val="minor"/>
      </rPr>
      <t>After-Tax:</t>
    </r>
    <r>
      <rPr>
        <sz val="11"/>
        <color theme="1"/>
        <rFont val="Calibri"/>
        <family val="2"/>
        <scheme val="minor"/>
      </rPr>
      <t xml:space="preserve"> Taxes are cash flows and cash flows cause tax consequences.</t>
    </r>
  </si>
  <si>
    <r>
      <t xml:space="preserve">Items that should </t>
    </r>
    <r>
      <rPr>
        <b/>
        <sz val="11"/>
        <color theme="1"/>
        <rFont val="Calibri"/>
        <family val="2"/>
        <scheme val="minor"/>
      </rPr>
      <t>NOT</t>
    </r>
    <r>
      <rPr>
        <sz val="11"/>
        <color theme="1"/>
        <rFont val="Calibri"/>
        <family val="2"/>
        <scheme val="minor"/>
      </rPr>
      <t xml:space="preserve"> be included are:</t>
    </r>
  </si>
  <si>
    <t>decision to proceed with the project will not change those costs or</t>
  </si>
  <si>
    <t>cash flows.</t>
  </si>
  <si>
    <r>
      <rPr>
        <b/>
        <sz val="11"/>
        <color theme="1"/>
        <rFont val="Calibri"/>
        <family val="2"/>
        <scheme val="minor"/>
      </rPr>
      <t>Sunk Costs:</t>
    </r>
    <r>
      <rPr>
        <sz val="11"/>
        <color theme="1"/>
        <rFont val="Calibri"/>
        <family val="2"/>
        <scheme val="minor"/>
      </rPr>
      <t xml:space="preserve"> Costs that are already incurred, and for which the yes/no </t>
    </r>
  </si>
  <si>
    <t>which is based on the firm's financing costs and sources.</t>
  </si>
  <si>
    <r>
      <rPr>
        <b/>
        <sz val="11"/>
        <color theme="1"/>
        <rFont val="Calibri"/>
        <family val="2"/>
        <scheme val="minor"/>
      </rPr>
      <t>Financing Costs:</t>
    </r>
    <r>
      <rPr>
        <sz val="11"/>
        <color theme="1"/>
        <rFont val="Calibri"/>
        <family val="2"/>
        <scheme val="minor"/>
      </rPr>
      <t xml:space="preserve"> While financing costs are cash flows, they are included </t>
    </r>
  </si>
  <si>
    <r>
      <t xml:space="preserve">in the </t>
    </r>
    <r>
      <rPr>
        <b/>
        <sz val="11"/>
        <color rgb="FFFF0000"/>
        <rFont val="Calibri"/>
        <family val="2"/>
        <scheme val="minor"/>
      </rPr>
      <t>DISCOUNT RATE</t>
    </r>
    <r>
      <rPr>
        <sz val="11"/>
        <color theme="1"/>
        <rFont val="Calibri"/>
        <family val="2"/>
        <scheme val="minor"/>
      </rPr>
      <t xml:space="preserve"> that is used to find the Net Present Value (NPV)</t>
    </r>
  </si>
  <si>
    <r>
      <t xml:space="preserve">of the project. The DISCOUNT RATE is based on the </t>
    </r>
    <r>
      <rPr>
        <b/>
        <sz val="11"/>
        <color rgb="FFFF0000"/>
        <rFont val="Calibri"/>
        <family val="2"/>
        <scheme val="minor"/>
      </rPr>
      <t>COST OF CAPITAL</t>
    </r>
    <r>
      <rPr>
        <sz val="11"/>
        <color theme="1"/>
        <rFont val="Calibri"/>
        <family val="2"/>
        <scheme val="minor"/>
      </rPr>
      <t>,</t>
    </r>
  </si>
  <si>
    <t>Typically, we can think of a project in terms of:</t>
  </si>
  <si>
    <t>taking on the project (which could include any recovery costs of</t>
  </si>
  <si>
    <t>taking another project out of service)</t>
  </si>
  <si>
    <r>
      <rPr>
        <b/>
        <sz val="11"/>
        <color theme="1"/>
        <rFont val="Calibri"/>
        <family val="2"/>
        <scheme val="minor"/>
      </rPr>
      <t>An Initial Outlay</t>
    </r>
    <r>
      <rPr>
        <sz val="11"/>
        <color theme="1"/>
        <rFont val="Calibri"/>
        <family val="2"/>
        <scheme val="minor"/>
      </rPr>
      <t xml:space="preserve"> now (t=0) that includes the net incremental cost of</t>
    </r>
  </si>
  <si>
    <r>
      <rPr>
        <b/>
        <sz val="11"/>
        <color theme="1"/>
        <rFont val="Calibri"/>
        <family val="2"/>
        <scheme val="minor"/>
      </rPr>
      <t>Annual incremental cash flows</t>
    </r>
    <r>
      <rPr>
        <sz val="11"/>
        <color theme="1"/>
        <rFont val="Calibri"/>
        <family val="2"/>
        <scheme val="minor"/>
      </rPr>
      <t xml:space="preserve"> that are generally equal the life of the project</t>
    </r>
  </si>
  <si>
    <r>
      <t xml:space="preserve">A </t>
    </r>
    <r>
      <rPr>
        <b/>
        <sz val="11"/>
        <color theme="1"/>
        <rFont val="Calibri"/>
        <family val="2"/>
        <scheme val="minor"/>
      </rPr>
      <t>terminal cash flow</t>
    </r>
    <r>
      <rPr>
        <sz val="11"/>
        <color theme="1"/>
        <rFont val="Calibri"/>
        <family val="2"/>
        <scheme val="minor"/>
      </rPr>
      <t xml:space="preserve"> that results from ending the project.</t>
    </r>
  </si>
  <si>
    <t>Initial Outlay:</t>
  </si>
  <si>
    <t>Price of new project</t>
  </si>
  <si>
    <t>Shipping and Installation Costs</t>
  </si>
  <si>
    <t>Other one-time costs (training, etc.)</t>
  </si>
  <si>
    <t>+</t>
  </si>
  <si>
    <t>-</t>
  </si>
  <si>
    <t>Net After-Tax Salvage Value of Replaced Asset</t>
  </si>
  <si>
    <t>+/-</t>
  </si>
  <si>
    <t>Change in Net Working Capital</t>
  </si>
  <si>
    <t>Net Working Capital (NWC) is Current Assets - Current Liabilities.</t>
  </si>
  <si>
    <t>A project can require additional current assets and incur additional</t>
  </si>
  <si>
    <t>current liabilities. This additional cost needs to be included in the</t>
  </si>
  <si>
    <t>analysis.</t>
  </si>
  <si>
    <t>Replaced machine can be sold now for $22,000</t>
  </si>
  <si>
    <t>Replaced machine's operator costs $29,000 in salary and benefits per year</t>
  </si>
  <si>
    <t>New machine has expected salvage value of $15,000 at end of life</t>
  </si>
  <si>
    <t>New machine has expected life of 5 years.</t>
  </si>
  <si>
    <t>New machine has shipping/installation expenses of $6,000</t>
  </si>
  <si>
    <t>New machine would require $3,000 increase in raw materials stock</t>
  </si>
  <si>
    <t>Annual cost of new machine is $7,000</t>
  </si>
  <si>
    <t>Cost of engineering analysis is $5,000</t>
  </si>
  <si>
    <t>New machine would require increase in deby with interest cost of $3,000 per year</t>
  </si>
  <si>
    <t>Required rate of return is 15%</t>
  </si>
  <si>
    <t>Marginal tax rate is 34%</t>
  </si>
  <si>
    <t>Maximum time to recover investment is 3 years</t>
  </si>
  <si>
    <t>Initial Outlay = 1   Annual Cash Flow = 2   Terminal Cash Flow = 3</t>
  </si>
  <si>
    <t>The After-Tax Salvage Value for an asset at the time of sale is:</t>
  </si>
  <si>
    <t xml:space="preserve">  +/- Tax Effect</t>
  </si>
  <si>
    <t>Before-Tax Salvage Value (BTSV)</t>
  </si>
  <si>
    <t xml:space="preserve">The tax effect depends on whether the BTSV is more or less </t>
  </si>
  <si>
    <t xml:space="preserve">   than the BOOK VALUE of the asset</t>
  </si>
  <si>
    <t>The book value is the depreciated value of the asset, or</t>
  </si>
  <si>
    <t xml:space="preserve">    Original Cost </t>
  </si>
  <si>
    <t xml:space="preserve">     - Accumulated Depreciation</t>
  </si>
  <si>
    <t>After-Tax Salvage Value (ATSV)</t>
  </si>
  <si>
    <t>The tax effect on the sale of the asset will be either additional tax PAID</t>
  </si>
  <si>
    <t xml:space="preserve">    Book Value (BV)</t>
  </si>
  <si>
    <t>Tax Paid =  Gain over book value x Tax Rate</t>
  </si>
  <si>
    <t>Tax Paid =  (BTSV - BV) * Tx</t>
  </si>
  <si>
    <t>The tax effect on the sale of the asset will be a TAX SAVING</t>
  </si>
  <si>
    <t>if the asset is sold for MORE than its book value.</t>
  </si>
  <si>
    <t>if the asset is sold for LESS than its book value.</t>
  </si>
  <si>
    <t>Tax Paid =  Loss from book value x Tax Rate</t>
  </si>
  <si>
    <t>Tax Paid =  (BV - BTSV) * Tx</t>
  </si>
  <si>
    <t>BTSV of old asset</t>
  </si>
  <si>
    <t>BV of old asset</t>
  </si>
  <si>
    <t>Depreciation is a standardized reduction in the book value of a capital asset</t>
  </si>
  <si>
    <t>that is recorded as a tax-deductible expense on the income statement</t>
  </si>
  <si>
    <t>and that causes a reduction in tax paid.</t>
  </si>
  <si>
    <t>Depreciation is not meant to reflect the true reduction in value of the asset</t>
  </si>
  <si>
    <t>resulting from its use.</t>
  </si>
  <si>
    <t>Depreciation is not a cash flow, but it causes a cash flow due to the tax effect.</t>
  </si>
  <si>
    <t xml:space="preserve">When a depreciated asset is sold, the overpayment or underpayment of taxes </t>
  </si>
  <si>
    <t>due to the depreciation write off versus the true reduction in value is resolved.</t>
  </si>
  <si>
    <t>Straight-Line Depreciation:</t>
  </si>
  <si>
    <t>Annual Depreciation = (Cost of Asset - Expected Salavage Value ) / Useful life</t>
  </si>
  <si>
    <t xml:space="preserve"> - BTSV of old asset</t>
  </si>
  <si>
    <t xml:space="preserve">  x Tax Rate</t>
  </si>
  <si>
    <t>Loss (Gain) on sale</t>
  </si>
  <si>
    <t>Tax Saved (Paid)</t>
  </si>
  <si>
    <t>Orig Cost of Old Asset</t>
  </si>
  <si>
    <t>Depreciable Cost</t>
  </si>
  <si>
    <t xml:space="preserve"> - EOL Salvage Value Est</t>
  </si>
  <si>
    <t>Annual Depreciation</t>
  </si>
  <si>
    <t>Annual operating cost of old machine is $10,000 per year</t>
  </si>
  <si>
    <t>Replaced machine is 5-years old, was being depreciated straight-line from $40,000 to 0 over 10 years</t>
  </si>
  <si>
    <r>
      <t>÷</t>
    </r>
    <r>
      <rPr>
        <u val="singleAccounting"/>
        <sz val="12.65"/>
        <color theme="1"/>
        <rFont val="Calibri"/>
        <family val="2"/>
      </rPr>
      <t xml:space="preserve"> Useful Life</t>
    </r>
  </si>
  <si>
    <t>Years used to date</t>
  </si>
  <si>
    <t xml:space="preserve"> x Annual Depreciation</t>
  </si>
  <si>
    <t>Accumlated Depreciation</t>
  </si>
  <si>
    <t xml:space="preserve">  - Accumulated Depn</t>
  </si>
  <si>
    <t>Book Value of old asset</t>
  </si>
  <si>
    <t>After-Tax Salvage Value</t>
  </si>
  <si>
    <t>ATSV of old asset</t>
  </si>
  <si>
    <t>Initial Outlay</t>
  </si>
  <si>
    <t>Computation of</t>
  </si>
  <si>
    <t>Orig Cost of Old Asset (P)</t>
  </si>
  <si>
    <t>Exp Useful Life (L)</t>
  </si>
  <si>
    <t>Years used to date (N)</t>
  </si>
  <si>
    <t>Tax Rate (T)</t>
  </si>
  <si>
    <t xml:space="preserve"> BTSV of old asset (MV)</t>
  </si>
  <si>
    <t>All of this ---&gt;</t>
  </si>
  <si>
    <t>condenses down to this:</t>
  </si>
  <si>
    <t>ATSV = MV(1-T)+T(P-(N/L)(P-SV))</t>
  </si>
  <si>
    <t>=SLN(Cost, Salvage, Life)</t>
  </si>
  <si>
    <t>Exp EOL Salvage Value (SV)</t>
  </si>
  <si>
    <t>Accelerated Depreciation:</t>
  </si>
  <si>
    <t>Recognizes that most capital assets lose value faster in the early years of life</t>
  </si>
  <si>
    <t>than in later years of life.</t>
  </si>
  <si>
    <t>Uses standardized depreciation percentages for classes of assets</t>
  </si>
  <si>
    <t>Year</t>
  </si>
  <si>
    <t>3-year</t>
  </si>
  <si>
    <t>5-year</t>
  </si>
  <si>
    <t>7-year</t>
  </si>
  <si>
    <t>10-year</t>
  </si>
  <si>
    <t>Assumes all assets are owned 6 months in the first and last 6 years of life</t>
  </si>
  <si>
    <t>Table 11-1  MACRS Percentages</t>
  </si>
  <si>
    <t>Asset Class:</t>
  </si>
  <si>
    <t>3-Year</t>
  </si>
  <si>
    <t>5-Year</t>
  </si>
  <si>
    <t>7-Year</t>
  </si>
  <si>
    <t>10-Year</t>
  </si>
  <si>
    <t>Depn</t>
  </si>
  <si>
    <t>Asset Cost:</t>
  </si>
  <si>
    <t>Using the example problem, calculate the initial outlay on the Init Outlay tab.</t>
  </si>
  <si>
    <t xml:space="preserve">Set up and calculate the annual net cash flows for the example problem. </t>
  </si>
  <si>
    <t>for the new and old assets.</t>
  </si>
  <si>
    <t>Use the  = VLOOKUP function to compute the depreciation</t>
  </si>
  <si>
    <t>Change in Revenue</t>
  </si>
  <si>
    <t>Change in Costs</t>
  </si>
  <si>
    <t>Change in Depn</t>
  </si>
  <si>
    <t>Annual Revenue</t>
  </si>
  <si>
    <t>Annual Costs</t>
  </si>
  <si>
    <t>New</t>
  </si>
  <si>
    <t>Old</t>
  </si>
  <si>
    <t>Other Costs</t>
  </si>
  <si>
    <t>Old Depreciation</t>
  </si>
  <si>
    <t>New Depreciation</t>
  </si>
  <si>
    <t>Change</t>
  </si>
  <si>
    <t>Total Costs</t>
  </si>
  <si>
    <t>Chg in Taxable Income</t>
  </si>
  <si>
    <t>Chg in Taxes</t>
  </si>
  <si>
    <t>Chg in Net Income</t>
  </si>
  <si>
    <t>Reverse Chg in Depn</t>
  </si>
  <si>
    <t>Incremental Terminal Cash Flow</t>
  </si>
  <si>
    <t>The incremental terminal cash flow is made up of the following</t>
  </si>
  <si>
    <t>Net Operating Cash Flow</t>
  </si>
  <si>
    <t>Incremental recovered working capital</t>
  </si>
  <si>
    <t>Incremental after-tax salvage values</t>
  </si>
  <si>
    <t>This is the REVERSE of the incremental working capital investment at t=0</t>
  </si>
  <si>
    <t xml:space="preserve">The ATSV needs to be computed SEPARATELY for the old and the new </t>
  </si>
  <si>
    <t>asset and THEN the difference between the new and the old ATSV</t>
  </si>
  <si>
    <t>can be calculated.</t>
  </si>
  <si>
    <t>ATSV on NEW asset:</t>
  </si>
  <si>
    <t>BTSV</t>
  </si>
  <si>
    <t>Book Value</t>
  </si>
  <si>
    <t>Original Cost</t>
  </si>
  <si>
    <t xml:space="preserve"> - Total Depreciation</t>
  </si>
  <si>
    <t>Gain(Loss)</t>
  </si>
  <si>
    <t>Tax Effect</t>
  </si>
  <si>
    <t>Tax Effect on Sale</t>
  </si>
  <si>
    <t>= Gain(Loss) x (-1)(Tax Rate)</t>
  </si>
  <si>
    <t>.+</t>
  </si>
  <si>
    <t>ATSV</t>
  </si>
  <si>
    <t>ATSV on OLD asset:</t>
  </si>
  <si>
    <t>Incremental ATSV:</t>
  </si>
  <si>
    <t>Time</t>
  </si>
  <si>
    <t>Net CF</t>
  </si>
  <si>
    <t>NPV</t>
  </si>
  <si>
    <t>Required Return</t>
  </si>
  <si>
    <t>IRR</t>
  </si>
  <si>
    <t>Set up and calculate the incremental terminal cash flows</t>
  </si>
  <si>
    <t>Calculate the NPV and IRR for the replacement project.</t>
  </si>
  <si>
    <t>Make a graph of the NPV profile for the project.</t>
  </si>
  <si>
    <t>Replaced machine's residual value after 5 more years of use is $3,000.</t>
  </si>
  <si>
    <t>New machine will be depreciated as a 3-year MACRS-class asset</t>
  </si>
  <si>
    <t>Old Machine:</t>
  </si>
  <si>
    <t>Original Price</t>
  </si>
  <si>
    <t>Current Value</t>
  </si>
  <si>
    <t>Expected value in 5 years</t>
  </si>
  <si>
    <t>Annual Depreciation (SL)</t>
  </si>
  <si>
    <t>New Machine:</t>
  </si>
  <si>
    <t>Annual Cash Expenses</t>
  </si>
  <si>
    <t>Installation Expenses</t>
  </si>
  <si>
    <t>Additional Working Capital</t>
  </si>
  <si>
    <t>General:</t>
  </si>
  <si>
    <t>Tax Rate</t>
  </si>
  <si>
    <t>Required Rate of Return</t>
  </si>
  <si>
    <t>INPUTS</t>
  </si>
  <si>
    <t>OUTPUTS</t>
  </si>
  <si>
    <t>Net Present Value</t>
  </si>
  <si>
    <t>Internal Rate of Return</t>
  </si>
  <si>
    <t>New machine costs $100,000</t>
  </si>
  <si>
    <t>To be included in the capital budgeting analysis procedure, an income/expense</t>
  </si>
</sst>
</file>

<file path=xl/styles.xml><?xml version="1.0" encoding="utf-8"?>
<styleSheet xmlns="http://schemas.openxmlformats.org/spreadsheetml/2006/main">
  <numFmts count="5">
    <numFmt numFmtId="6" formatCode="&quot;$&quot;#,##0_);[Red]\(&quot;$&quot;#,##0\)"/>
    <numFmt numFmtId="8" formatCode="&quot;$&quot;#,##0.00_);[Red]\(&quot;$&quot;#,##0.00\)"/>
    <numFmt numFmtId="41" formatCode="_(* #,##0_);_(* \(#,##0\);_(* &quot;-&quot;_);_(@_)"/>
    <numFmt numFmtId="44" formatCode="_(&quot;$&quot;* #,##0.00_);_(&quot;$&quot;* \(#,##0.00\);_(&quot;$&quot;* &quot;-&quot;??_);_(@_)"/>
    <numFmt numFmtId="164" formatCode="0.0%"/>
  </numFmts>
  <fonts count="17">
    <font>
      <sz val="11"/>
      <color theme="1"/>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
      <b/>
      <sz val="11"/>
      <color rgb="FF002060"/>
      <name val="Calibri"/>
      <family val="2"/>
      <scheme val="minor"/>
    </font>
    <font>
      <u val="singleAccounting"/>
      <sz val="11"/>
      <color theme="1"/>
      <name val="Calibri"/>
      <family val="2"/>
      <scheme val="minor"/>
    </font>
    <font>
      <b/>
      <u val="singleAccounting"/>
      <sz val="11"/>
      <color theme="1"/>
      <name val="Calibri"/>
      <family val="2"/>
      <scheme val="minor"/>
    </font>
    <font>
      <u val="singleAccounting"/>
      <sz val="11"/>
      <color theme="1"/>
      <name val="Calibri"/>
      <family val="2"/>
    </font>
    <font>
      <u val="singleAccounting"/>
      <sz val="12.65"/>
      <color theme="1"/>
      <name val="Calibri"/>
      <family val="2"/>
    </font>
    <font>
      <u val="singleAccounting"/>
      <sz val="11"/>
      <color rgb="FFFF0000"/>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11"/>
      <color theme="0"/>
      <name val="Calibri"/>
      <family val="2"/>
      <scheme val="minor"/>
    </font>
    <font>
      <b/>
      <u/>
      <sz val="11"/>
      <color theme="1"/>
      <name val="Calibri"/>
      <family val="2"/>
      <scheme val="minor"/>
    </font>
    <font>
      <b/>
      <sz val="16"/>
      <color theme="0"/>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1"/>
        <bgColor indexed="64"/>
      </patternFill>
    </fill>
    <fill>
      <patternFill patternType="solid">
        <fgColor rgb="FF002060"/>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73">
    <xf numFmtId="0" fontId="0" fillId="0" borderId="0" xfId="0"/>
    <xf numFmtId="0" fontId="1" fillId="0" borderId="0" xfId="0" applyFont="1"/>
    <xf numFmtId="41" fontId="0" fillId="0" borderId="0" xfId="0" applyNumberFormat="1"/>
    <xf numFmtId="41" fontId="0" fillId="0" borderId="0" xfId="0" quotePrefix="1" applyNumberFormat="1"/>
    <xf numFmtId="41" fontId="0" fillId="0" borderId="0" xfId="0" applyNumberFormat="1" applyFont="1"/>
    <xf numFmtId="41" fontId="6" fillId="0" borderId="0" xfId="0" applyNumberFormat="1" applyFont="1"/>
    <xf numFmtId="41" fontId="1" fillId="0" borderId="0" xfId="0" applyNumberFormat="1" applyFont="1"/>
    <xf numFmtId="41" fontId="7" fillId="0" borderId="0" xfId="0" applyNumberFormat="1" applyFont="1"/>
    <xf numFmtId="41" fontId="0" fillId="0" borderId="0" xfId="0" applyNumberFormat="1" applyAlignment="1">
      <alignment horizontal="left" indent="1"/>
    </xf>
    <xf numFmtId="41" fontId="1" fillId="0" borderId="0" xfId="0" applyNumberFormat="1" applyFont="1" applyAlignment="1">
      <alignment horizontal="left" indent="2"/>
    </xf>
    <xf numFmtId="0" fontId="0" fillId="0" borderId="0" xfId="0" applyAlignment="1">
      <alignment horizontal="left" indent="1"/>
    </xf>
    <xf numFmtId="0" fontId="0" fillId="0" borderId="0" xfId="0" applyAlignment="1">
      <alignment horizontal="left" indent="2"/>
    </xf>
    <xf numFmtId="41" fontId="4" fillId="0" borderId="0" xfId="0" applyNumberFormat="1" applyFont="1"/>
    <xf numFmtId="41" fontId="8" fillId="0" borderId="0" xfId="0" applyNumberFormat="1" applyFont="1"/>
    <xf numFmtId="9" fontId="6" fillId="0" borderId="0" xfId="1" applyFont="1"/>
    <xf numFmtId="41" fontId="5" fillId="2" borderId="1" xfId="0" applyNumberFormat="1" applyFont="1" applyFill="1" applyBorder="1"/>
    <xf numFmtId="41" fontId="0" fillId="2" borderId="2" xfId="0" applyNumberFormat="1" applyFill="1" applyBorder="1"/>
    <xf numFmtId="41" fontId="0" fillId="2" borderId="3" xfId="0" applyNumberFormat="1" applyFill="1" applyBorder="1"/>
    <xf numFmtId="41" fontId="0" fillId="2" borderId="4" xfId="0" applyNumberFormat="1" applyFill="1" applyBorder="1"/>
    <xf numFmtId="41" fontId="0" fillId="2" borderId="0" xfId="0" applyNumberFormat="1" applyFill="1" applyBorder="1"/>
    <xf numFmtId="41" fontId="0" fillId="2" borderId="5" xfId="0" applyNumberFormat="1" applyFill="1" applyBorder="1"/>
    <xf numFmtId="41" fontId="0" fillId="2" borderId="4" xfId="0" quotePrefix="1" applyNumberFormat="1" applyFill="1" applyBorder="1" applyAlignment="1">
      <alignment horizontal="center"/>
    </xf>
    <xf numFmtId="41" fontId="0" fillId="2" borderId="4" xfId="0" quotePrefix="1" applyNumberFormat="1" applyFill="1" applyBorder="1" applyAlignment="1">
      <alignment horizontal="center" vertical="center"/>
    </xf>
    <xf numFmtId="41" fontId="6" fillId="2" borderId="0" xfId="0" applyNumberFormat="1" applyFont="1" applyFill="1" applyBorder="1"/>
    <xf numFmtId="41" fontId="0" fillId="2" borderId="6" xfId="0" applyNumberFormat="1" applyFill="1" applyBorder="1"/>
    <xf numFmtId="41" fontId="1" fillId="2" borderId="7" xfId="0" applyNumberFormat="1" applyFont="1" applyFill="1" applyBorder="1"/>
    <xf numFmtId="41" fontId="1" fillId="2" borderId="8" xfId="0" applyNumberFormat="1" applyFont="1" applyFill="1" applyBorder="1"/>
    <xf numFmtId="41" fontId="0" fillId="0" borderId="7" xfId="0" applyNumberFormat="1" applyBorder="1"/>
    <xf numFmtId="41" fontId="7" fillId="0" borderId="0" xfId="0" applyNumberFormat="1" applyFont="1" applyAlignment="1">
      <alignment horizontal="center"/>
    </xf>
    <xf numFmtId="8" fontId="2" fillId="0" borderId="0" xfId="0" quotePrefix="1" applyNumberFormat="1" applyFont="1"/>
    <xf numFmtId="10" fontId="0" fillId="0" borderId="9" xfId="1" applyNumberFormat="1" applyFont="1" applyBorder="1"/>
    <xf numFmtId="0" fontId="1" fillId="0" borderId="10" xfId="0" applyFont="1" applyBorder="1" applyAlignment="1">
      <alignment horizontal="center"/>
    </xf>
    <xf numFmtId="10" fontId="0" fillId="0" borderId="11" xfId="1" applyNumberFormat="1" applyFont="1" applyBorder="1"/>
    <xf numFmtId="0" fontId="1" fillId="0" borderId="12" xfId="0" applyFont="1" applyBorder="1" applyAlignment="1">
      <alignment horizontal="center"/>
    </xf>
    <xf numFmtId="10" fontId="0" fillId="0" borderId="14" xfId="1" applyNumberFormat="1" applyFont="1" applyBorder="1"/>
    <xf numFmtId="0" fontId="1" fillId="0" borderId="15" xfId="0" applyFont="1" applyBorder="1" applyAlignment="1">
      <alignment horizontal="center"/>
    </xf>
    <xf numFmtId="10" fontId="0" fillId="0" borderId="16" xfId="1" applyNumberFormat="1" applyFont="1" applyBorder="1"/>
    <xf numFmtId="10" fontId="0" fillId="0" borderId="17" xfId="1" applyNumberFormat="1" applyFont="1" applyBorder="1"/>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10" fontId="0" fillId="3" borderId="9" xfId="1" applyNumberFormat="1" applyFont="1" applyFill="1" applyBorder="1"/>
    <xf numFmtId="10" fontId="0" fillId="3" borderId="13" xfId="1" applyNumberFormat="1" applyFont="1" applyFill="1" applyBorder="1"/>
    <xf numFmtId="6" fontId="4" fillId="0" borderId="0" xfId="0" applyNumberFormat="1" applyFont="1"/>
    <xf numFmtId="0" fontId="4" fillId="0" borderId="0" xfId="0" applyFont="1"/>
    <xf numFmtId="0" fontId="12" fillId="0" borderId="15"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44" fontId="13" fillId="0" borderId="16" xfId="2" applyFont="1" applyBorder="1"/>
    <xf numFmtId="44" fontId="13" fillId="3" borderId="9" xfId="2" applyFont="1" applyFill="1" applyBorder="1"/>
    <xf numFmtId="44" fontId="13" fillId="3" borderId="13" xfId="2" applyFont="1" applyFill="1" applyBorder="1"/>
    <xf numFmtId="8" fontId="0" fillId="0" borderId="0" xfId="0" applyNumberFormat="1"/>
    <xf numFmtId="41" fontId="10" fillId="0" borderId="0" xfId="0" applyNumberFormat="1" applyFont="1"/>
    <xf numFmtId="41" fontId="0" fillId="0" borderId="21" xfId="0" applyNumberFormat="1" applyBorder="1"/>
    <xf numFmtId="41" fontId="0" fillId="2" borderId="7" xfId="0" applyNumberFormat="1" applyFill="1" applyBorder="1"/>
    <xf numFmtId="41" fontId="1" fillId="2" borderId="7" xfId="0" applyNumberFormat="1" applyFont="1" applyFill="1" applyBorder="1" applyAlignment="1">
      <alignment horizontal="center"/>
    </xf>
    <xf numFmtId="0" fontId="1" fillId="2" borderId="7" xfId="0" applyNumberFormat="1" applyFont="1" applyFill="1" applyBorder="1" applyAlignment="1">
      <alignment horizontal="center"/>
    </xf>
    <xf numFmtId="41" fontId="1" fillId="0" borderId="7" xfId="0" applyNumberFormat="1" applyFont="1" applyBorder="1"/>
    <xf numFmtId="0" fontId="1" fillId="0" borderId="0" xfId="0" applyFont="1" applyAlignment="1">
      <alignment horizontal="center"/>
    </xf>
    <xf numFmtId="0" fontId="15" fillId="0" borderId="0" xfId="0" applyFont="1" applyAlignment="1">
      <alignment horizontal="center"/>
    </xf>
    <xf numFmtId="9" fontId="0" fillId="0" borderId="0" xfId="0" applyNumberFormat="1"/>
    <xf numFmtId="164" fontId="0" fillId="0" borderId="0" xfId="0" applyNumberFormat="1"/>
    <xf numFmtId="9" fontId="4" fillId="0" borderId="0" xfId="0" applyNumberFormat="1" applyFont="1"/>
    <xf numFmtId="41" fontId="2" fillId="0" borderId="0" xfId="0" applyNumberFormat="1" applyFont="1"/>
    <xf numFmtId="9" fontId="0" fillId="0" borderId="7" xfId="0" applyNumberFormat="1" applyFont="1" applyBorder="1"/>
    <xf numFmtId="41" fontId="0" fillId="2" borderId="5" xfId="0" applyNumberFormat="1" applyFont="1" applyFill="1" applyBorder="1"/>
    <xf numFmtId="41" fontId="6" fillId="2" borderId="5" xfId="0" applyNumberFormat="1" applyFont="1" applyFill="1" applyBorder="1"/>
    <xf numFmtId="2" fontId="0" fillId="0" borderId="0" xfId="0" applyNumberFormat="1"/>
    <xf numFmtId="41" fontId="16" fillId="4" borderId="0" xfId="0" applyNumberFormat="1" applyFont="1" applyFill="1" applyAlignment="1">
      <alignment horizontal="center" vertical="center"/>
    </xf>
    <xf numFmtId="41" fontId="14" fillId="4" borderId="0" xfId="0" applyNumberFormat="1" applyFont="1" applyFill="1" applyAlignment="1">
      <alignment horizontal="center" vertical="center"/>
    </xf>
    <xf numFmtId="41" fontId="7" fillId="0" borderId="0" xfId="0" applyNumberFormat="1" applyFont="1" applyAlignment="1">
      <alignment horizontal="center"/>
    </xf>
    <xf numFmtId="41" fontId="1" fillId="0" borderId="0" xfId="0" applyNumberFormat="1" applyFont="1" applyAlignment="1">
      <alignment horizontal="center"/>
    </xf>
    <xf numFmtId="0" fontId="11" fillId="0" borderId="7" xfId="0" applyFont="1" applyBorder="1" applyAlignment="1">
      <alignment horizontal="center"/>
    </xf>
  </cellXfs>
  <cellStyles count="3">
    <cellStyle name="Currency" xfId="2" builtinId="4"/>
    <cellStyle name="Normal" xfId="0" builtinId="0"/>
    <cellStyle name="Percent" xfId="1" builtinId="5"/>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25400</xdr:rowOff>
    </xdr:from>
    <xdr:to>
      <xdr:col>10</xdr:col>
      <xdr:colOff>419100</xdr:colOff>
      <xdr:row>24</xdr:row>
      <xdr:rowOff>57978</xdr:rowOff>
    </xdr:to>
    <xdr:sp macro="" textlink="">
      <xdr:nvSpPr>
        <xdr:cNvPr id="2" name="TextBox 1"/>
        <xdr:cNvSpPr txBox="1"/>
      </xdr:nvSpPr>
      <xdr:spPr>
        <a:xfrm>
          <a:off x="182217" y="215900"/>
          <a:ext cx="5562600" cy="441407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5 years old,originally had an expected life of 10 years, is being depreciated using the straight-line method from $40,000 down to $0 and can now be sold for $22,000. It takes one person to operate the machine and he earns $29,000 per year in salary and benefits. </a:t>
          </a:r>
          <a:r>
            <a:rPr lang="en-US" sz="1100" b="1" baseline="0"/>
            <a:t>If the old machine is used for 5 more years instead of being replaced now, it is expected to have a $3,000 residual value at that time. (Added to problem)</a:t>
          </a:r>
        </a:p>
        <a:p>
          <a:endParaRPr lang="en-US" sz="1100" baseline="0"/>
        </a:p>
        <a:p>
          <a:r>
            <a:rPr lang="en-US" sz="1100" baseline="0"/>
            <a:t>The annual costs of maintenance and defects on the old machine are $6,000 and $4,000 respesctively. The replacement machine being considered has a purchase price of </a:t>
          </a:r>
          <a:r>
            <a:rPr lang="en-US" sz="1100" b="1" baseline="0"/>
            <a:t>$100,000 </a:t>
          </a:r>
          <a:r>
            <a:rPr lang="en-US" sz="1100" baseline="0"/>
            <a:t>and an expected salvage value of $15,000 at the end of its 5-year life. There will also be shipping and installation expenses of $6,000. Because the new machine would work faster, investment in raw materials would increase by a total of $3,000. The company expects that annual maintenance costs on the new machine will be $5,000 while defects will cost $2,000.</a:t>
          </a:r>
        </a:p>
        <a:p>
          <a:r>
            <a:rPr lang="en-US" sz="1100" b="1" baseline="0"/>
            <a:t>The new machine will be depreciated as a 3-year MACRS-class asset. (Added to problem)</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$5,000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15% and the company's marginal tax rate is 34%. Furthermore, management has determined that the maximum allowable time to recover its investment is three years. Is this project acceptable?</a:t>
          </a: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18</xdr:row>
      <xdr:rowOff>104776</xdr:rowOff>
    </xdr:from>
    <xdr:to>
      <xdr:col>7</xdr:col>
      <xdr:colOff>523875</xdr:colOff>
      <xdr:row>18</xdr:row>
      <xdr:rowOff>114301</xdr:rowOff>
    </xdr:to>
    <xdr:cxnSp macro="">
      <xdr:nvCxnSpPr>
        <xdr:cNvPr id="3" name="Straight Arrow Connector 2"/>
        <xdr:cNvCxnSpPr/>
      </xdr:nvCxnSpPr>
      <xdr:spPr>
        <a:xfrm rot="10800000">
          <a:off x="3790950"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20</xdr:row>
      <xdr:rowOff>161925</xdr:rowOff>
    </xdr:from>
    <xdr:to>
      <xdr:col>7</xdr:col>
      <xdr:colOff>495300</xdr:colOff>
      <xdr:row>20</xdr:row>
      <xdr:rowOff>171450</xdr:rowOff>
    </xdr:to>
    <xdr:cxnSp macro="">
      <xdr:nvCxnSpPr>
        <xdr:cNvPr id="4" name="Straight Arrow Connector 3"/>
        <xdr:cNvCxnSpPr/>
      </xdr:nvCxnSpPr>
      <xdr:spPr>
        <a:xfrm rot="10800000">
          <a:off x="3762375"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66675</xdr:colOff>
      <xdr:row>29</xdr:row>
      <xdr:rowOff>104776</xdr:rowOff>
    </xdr:from>
    <xdr:to>
      <xdr:col>7</xdr:col>
      <xdr:colOff>523875</xdr:colOff>
      <xdr:row>29</xdr:row>
      <xdr:rowOff>114301</xdr:rowOff>
    </xdr:to>
    <xdr:cxnSp macro="">
      <xdr:nvCxnSpPr>
        <xdr:cNvPr id="5" name="Straight Arrow Connector 4"/>
        <xdr:cNvCxnSpPr/>
      </xdr:nvCxnSpPr>
      <xdr:spPr>
        <a:xfrm rot="10800000">
          <a:off x="3609975" y="3362326"/>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31</xdr:row>
      <xdr:rowOff>161925</xdr:rowOff>
    </xdr:from>
    <xdr:to>
      <xdr:col>7</xdr:col>
      <xdr:colOff>495300</xdr:colOff>
      <xdr:row>31</xdr:row>
      <xdr:rowOff>171450</xdr:rowOff>
    </xdr:to>
    <xdr:cxnSp macro="">
      <xdr:nvCxnSpPr>
        <xdr:cNvPr id="6" name="Straight Arrow Connector 5"/>
        <xdr:cNvCxnSpPr/>
      </xdr:nvCxnSpPr>
      <xdr:spPr>
        <a:xfrm rot="10800000">
          <a:off x="3581400" y="3829050"/>
          <a:ext cx="457200" cy="95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E53"/>
  <sheetViews>
    <sheetView showGridLines="0" tabSelected="1" zoomScale="130" zoomScaleNormal="130" workbookViewId="0">
      <selection activeCell="C16" sqref="C16"/>
    </sheetView>
  </sheetViews>
  <sheetFormatPr defaultRowHeight="14.5"/>
  <cols>
    <col min="1" max="2" width="3.1796875" customWidth="1"/>
    <col min="3" max="3" width="2.81640625" customWidth="1"/>
    <col min="4" max="4" width="2.7265625" customWidth="1"/>
  </cols>
  <sheetData>
    <row r="2" spans="2:4">
      <c r="B2" t="s">
        <v>4</v>
      </c>
    </row>
    <row r="3" spans="2:4">
      <c r="C3" t="s">
        <v>0</v>
      </c>
    </row>
    <row r="4" spans="2:4" ht="7.5" customHeight="1"/>
    <row r="5" spans="2:4">
      <c r="C5" t="s">
        <v>5</v>
      </c>
    </row>
    <row r="6" spans="2:4">
      <c r="D6" t="s">
        <v>2</v>
      </c>
    </row>
    <row r="7" spans="2:4">
      <c r="C7" t="s">
        <v>6</v>
      </c>
    </row>
    <row r="8" spans="2:4">
      <c r="D8" t="s">
        <v>1</v>
      </c>
    </row>
    <row r="9" spans="2:4">
      <c r="C9" t="s">
        <v>7</v>
      </c>
    </row>
    <row r="10" spans="2:4">
      <c r="D10" t="s">
        <v>3</v>
      </c>
    </row>
    <row r="11" spans="2:4">
      <c r="C11" t="s">
        <v>8</v>
      </c>
    </row>
    <row r="13" spans="2:4">
      <c r="B13" s="1" t="s">
        <v>9</v>
      </c>
    </row>
    <row r="14" spans="2:4" ht="7.5" customHeight="1"/>
    <row r="15" spans="2:4">
      <c r="C15" t="s">
        <v>204</v>
      </c>
    </row>
    <row r="16" spans="2:4">
      <c r="C16" t="s">
        <v>10</v>
      </c>
    </row>
    <row r="17" spans="3:5" ht="6.65" customHeight="1"/>
    <row r="18" spans="3:5" ht="17.149999999999999" customHeight="1">
      <c r="D18" t="s">
        <v>14</v>
      </c>
    </row>
    <row r="19" spans="3:5" ht="17.149999999999999" customHeight="1">
      <c r="E19" t="s">
        <v>13</v>
      </c>
    </row>
    <row r="20" spans="3:5">
      <c r="D20" t="s">
        <v>12</v>
      </c>
    </row>
    <row r="21" spans="3:5">
      <c r="E21" t="s">
        <v>11</v>
      </c>
    </row>
    <row r="22" spans="3:5">
      <c r="D22" t="s">
        <v>16</v>
      </c>
    </row>
    <row r="23" spans="3:5">
      <c r="E23" t="s">
        <v>15</v>
      </c>
    </row>
    <row r="25" spans="3:5">
      <c r="C25" t="s">
        <v>17</v>
      </c>
    </row>
    <row r="26" spans="3:5" ht="4.5" customHeight="1"/>
    <row r="27" spans="3:5">
      <c r="D27" t="s">
        <v>20</v>
      </c>
    </row>
    <row r="28" spans="3:5">
      <c r="E28" t="s">
        <v>18</v>
      </c>
    </row>
    <row r="29" spans="3:5">
      <c r="E29" t="s">
        <v>19</v>
      </c>
    </row>
    <row r="30" spans="3:5">
      <c r="D30" t="s">
        <v>22</v>
      </c>
    </row>
    <row r="31" spans="3:5">
      <c r="E31" t="s">
        <v>23</v>
      </c>
    </row>
    <row r="32" spans="3:5">
      <c r="E32" t="s">
        <v>24</v>
      </c>
    </row>
    <row r="33" spans="3:5">
      <c r="E33" t="s">
        <v>21</v>
      </c>
    </row>
    <row r="35" spans="3:5">
      <c r="C35" t="s">
        <v>25</v>
      </c>
    </row>
    <row r="36" spans="3:5" ht="7" customHeight="1"/>
    <row r="37" spans="3:5">
      <c r="D37" t="s">
        <v>28</v>
      </c>
    </row>
    <row r="38" spans="3:5">
      <c r="E38" t="s">
        <v>26</v>
      </c>
    </row>
    <row r="39" spans="3:5">
      <c r="E39" t="s">
        <v>27</v>
      </c>
    </row>
    <row r="40" spans="3:5">
      <c r="D40" t="s">
        <v>29</v>
      </c>
    </row>
    <row r="41" spans="3:5">
      <c r="D41" t="s">
        <v>30</v>
      </c>
    </row>
    <row r="43" spans="3:5">
      <c r="C43" t="s">
        <v>135</v>
      </c>
    </row>
    <row r="44" spans="3:5" ht="6.65" customHeight="1"/>
    <row r="45" spans="3:5">
      <c r="C45" t="s">
        <v>136</v>
      </c>
    </row>
    <row r="46" spans="3:5">
      <c r="D46" t="s">
        <v>138</v>
      </c>
    </row>
    <row r="47" spans="3:5">
      <c r="E47" t="s">
        <v>137</v>
      </c>
    </row>
    <row r="49" spans="3:3">
      <c r="C49" t="s">
        <v>182</v>
      </c>
    </row>
    <row r="51" spans="3:3">
      <c r="C51" t="s">
        <v>183</v>
      </c>
    </row>
    <row r="53" spans="3:3">
      <c r="C53" t="s">
        <v>184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C27:C45"/>
  <sheetViews>
    <sheetView zoomScale="115" zoomScaleNormal="115" workbookViewId="0">
      <selection activeCell="C35" sqref="C35"/>
    </sheetView>
  </sheetViews>
  <sheetFormatPr defaultRowHeight="14.5"/>
  <cols>
    <col min="1" max="1" width="2.7265625" customWidth="1"/>
    <col min="2" max="2" width="3.54296875" customWidth="1"/>
  </cols>
  <sheetData>
    <row r="27" spans="3:3">
      <c r="C27" t="s">
        <v>56</v>
      </c>
    </row>
    <row r="29" spans="3:3">
      <c r="C29" t="s">
        <v>96</v>
      </c>
    </row>
    <row r="30" spans="3:3">
      <c r="C30" t="s">
        <v>44</v>
      </c>
    </row>
    <row r="31" spans="3:3">
      <c r="C31" t="s">
        <v>185</v>
      </c>
    </row>
    <row r="32" spans="3:3">
      <c r="C32" t="s">
        <v>45</v>
      </c>
    </row>
    <row r="33" spans="3:3">
      <c r="C33" t="s">
        <v>95</v>
      </c>
    </row>
    <row r="34" spans="3:3">
      <c r="C34" t="s">
        <v>203</v>
      </c>
    </row>
    <row r="35" spans="3:3">
      <c r="C35" t="s">
        <v>46</v>
      </c>
    </row>
    <row r="36" spans="3:3">
      <c r="C36" t="s">
        <v>47</v>
      </c>
    </row>
    <row r="37" spans="3:3">
      <c r="C37" t="s">
        <v>48</v>
      </c>
    </row>
    <row r="38" spans="3:3">
      <c r="C38" t="s">
        <v>49</v>
      </c>
    </row>
    <row r="39" spans="3:3">
      <c r="C39" t="s">
        <v>186</v>
      </c>
    </row>
    <row r="40" spans="3:3">
      <c r="C40" t="s">
        <v>50</v>
      </c>
    </row>
    <row r="41" spans="3:3">
      <c r="C41" t="s">
        <v>51</v>
      </c>
    </row>
    <row r="42" spans="3:3">
      <c r="C42" t="s">
        <v>52</v>
      </c>
    </row>
    <row r="43" spans="3:3">
      <c r="C43" t="s">
        <v>53</v>
      </c>
    </row>
    <row r="44" spans="3:3">
      <c r="C44" t="s">
        <v>54</v>
      </c>
    </row>
    <row r="45" spans="3:3">
      <c r="C45" t="s">
        <v>55</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dimension ref="B3:J21"/>
  <sheetViews>
    <sheetView topLeftCell="A2" workbookViewId="0">
      <selection activeCell="G21" sqref="G21"/>
    </sheetView>
  </sheetViews>
  <sheetFormatPr defaultColWidth="9.1796875" defaultRowHeight="14.5"/>
  <cols>
    <col min="1" max="1" width="4.1796875" style="2" customWidth="1"/>
    <col min="2" max="2" width="6.26953125" style="2" customWidth="1"/>
    <col min="3" max="3" width="27" style="2" customWidth="1"/>
    <col min="4" max="4" width="11" style="2" customWidth="1"/>
    <col min="5" max="5" width="4.1796875" style="2" customWidth="1"/>
    <col min="6" max="6" width="4.81640625" style="2" customWidth="1"/>
    <col min="7" max="7" width="26.81640625" style="2" customWidth="1"/>
    <col min="8" max="8" width="9.1796875" style="2"/>
    <col min="9" max="9" width="6.54296875" style="2" customWidth="1"/>
    <col min="10" max="16384" width="9.1796875" style="2"/>
  </cols>
  <sheetData>
    <row r="3" spans="2:10" ht="27.75" customHeight="1">
      <c r="B3" s="68" t="s">
        <v>199</v>
      </c>
      <c r="C3" s="69"/>
      <c r="D3" s="69"/>
      <c r="E3" s="69"/>
      <c r="F3" s="69"/>
      <c r="G3" s="69"/>
      <c r="H3" s="69"/>
    </row>
    <row r="5" spans="2:10" s="6" customFormat="1">
      <c r="B5" s="6" t="s">
        <v>187</v>
      </c>
      <c r="F5" s="6" t="s">
        <v>192</v>
      </c>
      <c r="H5" s="63"/>
    </row>
    <row r="6" spans="2:10" ht="7.5" customHeight="1">
      <c r="H6" s="12"/>
    </row>
    <row r="7" spans="2:10">
      <c r="C7" s="2" t="s">
        <v>188</v>
      </c>
      <c r="D7" s="12">
        <v>40000</v>
      </c>
      <c r="G7" s="2" t="s">
        <v>188</v>
      </c>
      <c r="H7" s="12">
        <v>75000</v>
      </c>
    </row>
    <row r="8" spans="2:10">
      <c r="C8" s="2" t="s">
        <v>189</v>
      </c>
      <c r="D8" s="12">
        <v>22000</v>
      </c>
      <c r="G8" s="2" t="s">
        <v>194</v>
      </c>
      <c r="H8" s="12">
        <v>6000</v>
      </c>
    </row>
    <row r="9" spans="2:10">
      <c r="C9" s="2" t="s">
        <v>190</v>
      </c>
      <c r="D9" s="12">
        <v>3000</v>
      </c>
      <c r="G9" s="2" t="s">
        <v>195</v>
      </c>
      <c r="H9" s="12">
        <v>3000</v>
      </c>
      <c r="J9" s="2" t="s">
        <v>40</v>
      </c>
    </row>
    <row r="10" spans="2:10">
      <c r="C10" s="2" t="s">
        <v>191</v>
      </c>
      <c r="D10" s="12">
        <v>4000</v>
      </c>
      <c r="G10" s="2" t="s">
        <v>190</v>
      </c>
      <c r="H10" s="12">
        <v>15000</v>
      </c>
      <c r="J10" s="2" t="s">
        <v>41</v>
      </c>
    </row>
    <row r="11" spans="2:10">
      <c r="C11" s="2" t="s">
        <v>193</v>
      </c>
      <c r="D11" s="12">
        <v>39000</v>
      </c>
      <c r="G11" s="2" t="s">
        <v>193</v>
      </c>
      <c r="H11" s="12">
        <v>7000</v>
      </c>
      <c r="J11" s="2" t="s">
        <v>42</v>
      </c>
    </row>
    <row r="12" spans="2:10">
      <c r="D12" s="12"/>
      <c r="J12" s="2" t="s">
        <v>43</v>
      </c>
    </row>
    <row r="13" spans="2:10">
      <c r="B13" s="6" t="s">
        <v>196</v>
      </c>
      <c r="D13" s="12"/>
    </row>
    <row r="14" spans="2:10" ht="8.25" customHeight="1">
      <c r="D14" s="12"/>
    </row>
    <row r="15" spans="2:10">
      <c r="C15" s="2" t="s">
        <v>197</v>
      </c>
      <c r="D15" s="62">
        <v>0.34</v>
      </c>
    </row>
    <row r="16" spans="2:10">
      <c r="C16" s="2" t="s">
        <v>198</v>
      </c>
      <c r="D16" s="62">
        <v>0.15</v>
      </c>
    </row>
    <row r="18" spans="2:8" ht="30" customHeight="1">
      <c r="B18" s="68" t="s">
        <v>200</v>
      </c>
      <c r="C18" s="69"/>
      <c r="D18" s="69"/>
      <c r="E18" s="69"/>
      <c r="F18" s="69"/>
      <c r="G18" s="69"/>
      <c r="H18" s="69"/>
    </row>
    <row r="20" spans="2:8">
      <c r="C20" s="2" t="s">
        <v>201</v>
      </c>
    </row>
    <row r="21" spans="2:8">
      <c r="C21" s="2" t="s">
        <v>202</v>
      </c>
    </row>
  </sheetData>
  <mergeCells count="2">
    <mergeCell ref="B3:H3"/>
    <mergeCell ref="B18:H18"/>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I34"/>
  <sheetViews>
    <sheetView topLeftCell="A4" workbookViewId="0">
      <selection activeCell="D31" sqref="D31"/>
    </sheetView>
  </sheetViews>
  <sheetFormatPr defaultColWidth="9.1796875" defaultRowHeight="14.5"/>
  <cols>
    <col min="1" max="1" width="4.54296875" style="2" customWidth="1"/>
    <col min="2" max="2" width="5.1796875" style="2" customWidth="1"/>
    <col min="3" max="3" width="47.1796875" style="2" customWidth="1"/>
    <col min="4" max="4" width="9.1796875" style="2"/>
    <col min="5" max="5" width="7.453125" style="2" customWidth="1"/>
    <col min="6" max="6" width="24" style="2" customWidth="1"/>
    <col min="7" max="7" width="11.1796875" style="2" customWidth="1"/>
    <col min="8" max="8" width="2" style="2" customWidth="1"/>
    <col min="9" max="16384" width="9.1796875" style="2"/>
  </cols>
  <sheetData>
    <row r="2" spans="2:9" ht="15" thickBot="1">
      <c r="F2" s="71" t="s">
        <v>106</v>
      </c>
      <c r="G2" s="71"/>
    </row>
    <row r="3" spans="2:9" ht="17.5">
      <c r="B3" s="15" t="s">
        <v>31</v>
      </c>
      <c r="C3" s="16"/>
      <c r="D3" s="17"/>
      <c r="F3" s="70" t="s">
        <v>103</v>
      </c>
      <c r="G3" s="70"/>
    </row>
    <row r="4" spans="2:9">
      <c r="B4" s="18"/>
      <c r="C4" s="19"/>
      <c r="D4" s="20"/>
      <c r="F4" s="2" t="s">
        <v>111</v>
      </c>
      <c r="G4" s="4">
        <f>Inputs!D8</f>
        <v>22000</v>
      </c>
      <c r="I4" s="3"/>
    </row>
    <row r="5" spans="2:9">
      <c r="B5" s="21" t="s">
        <v>36</v>
      </c>
      <c r="C5" s="19" t="s">
        <v>32</v>
      </c>
      <c r="D5" s="65">
        <f>-Inputs!H7</f>
        <v>-75000</v>
      </c>
      <c r="F5" s="2" t="s">
        <v>107</v>
      </c>
      <c r="G5" s="4">
        <f>Inputs!D7</f>
        <v>40000</v>
      </c>
    </row>
    <row r="6" spans="2:9">
      <c r="B6" s="21" t="s">
        <v>36</v>
      </c>
      <c r="C6" s="19" t="s">
        <v>33</v>
      </c>
      <c r="D6" s="65">
        <f>-Inputs!H8</f>
        <v>-6000</v>
      </c>
      <c r="F6" s="2" t="s">
        <v>116</v>
      </c>
      <c r="G6" s="12">
        <v>0</v>
      </c>
    </row>
    <row r="7" spans="2:9">
      <c r="B7" s="21" t="s">
        <v>36</v>
      </c>
      <c r="C7" s="19" t="s">
        <v>34</v>
      </c>
      <c r="D7" s="65">
        <v>0</v>
      </c>
      <c r="F7" s="2" t="s">
        <v>108</v>
      </c>
      <c r="G7" s="12">
        <v>10</v>
      </c>
    </row>
    <row r="8" spans="2:9">
      <c r="B8" s="22" t="s">
        <v>35</v>
      </c>
      <c r="C8" s="19" t="s">
        <v>37</v>
      </c>
      <c r="D8" s="65">
        <f>G33</f>
        <v>21320</v>
      </c>
      <c r="F8" s="2" t="s">
        <v>109</v>
      </c>
      <c r="G8" s="12">
        <v>5</v>
      </c>
    </row>
    <row r="9" spans="2:9" ht="16.5" thickBot="1">
      <c r="B9" s="22" t="s">
        <v>38</v>
      </c>
      <c r="C9" s="23" t="s">
        <v>39</v>
      </c>
      <c r="D9" s="66">
        <f>-Inputs!H9</f>
        <v>-3000</v>
      </c>
      <c r="F9" s="27" t="s">
        <v>110</v>
      </c>
      <c r="G9" s="64">
        <f>Inputs!D15</f>
        <v>0.34</v>
      </c>
    </row>
    <row r="10" spans="2:9" ht="15" thickBot="1">
      <c r="B10" s="24"/>
      <c r="C10" s="25" t="s">
        <v>105</v>
      </c>
      <c r="D10" s="26"/>
    </row>
    <row r="11" spans="2:9">
      <c r="F11" s="2" t="s">
        <v>91</v>
      </c>
      <c r="G11" s="4">
        <f>G5</f>
        <v>40000</v>
      </c>
    </row>
    <row r="12" spans="2:9" ht="16">
      <c r="B12" s="6"/>
      <c r="F12" s="5" t="s">
        <v>93</v>
      </c>
      <c r="G12" s="5">
        <f>G6</f>
        <v>0</v>
      </c>
    </row>
    <row r="13" spans="2:9">
      <c r="F13" s="2" t="s">
        <v>92</v>
      </c>
      <c r="G13" s="4">
        <f>G11-G12</f>
        <v>40000</v>
      </c>
    </row>
    <row r="14" spans="2:9" ht="19.5">
      <c r="F14" s="13" t="s">
        <v>97</v>
      </c>
      <c r="G14" s="5">
        <f>G7</f>
        <v>10</v>
      </c>
    </row>
    <row r="15" spans="2:9">
      <c r="F15" s="2" t="s">
        <v>94</v>
      </c>
      <c r="G15" s="4">
        <f>G13/G14</f>
        <v>4000</v>
      </c>
    </row>
    <row r="16" spans="2:9">
      <c r="G16" s="4"/>
    </row>
    <row r="17" spans="3:7">
      <c r="F17" s="2" t="s">
        <v>98</v>
      </c>
      <c r="G17" s="4">
        <f>G8</f>
        <v>5</v>
      </c>
    </row>
    <row r="18" spans="3:7" ht="16">
      <c r="F18" s="5" t="s">
        <v>99</v>
      </c>
      <c r="G18" s="5">
        <f>G15</f>
        <v>4000</v>
      </c>
    </row>
    <row r="19" spans="3:7">
      <c r="F19" s="2" t="s">
        <v>100</v>
      </c>
      <c r="G19" s="4">
        <f>G17*G18</f>
        <v>20000</v>
      </c>
    </row>
    <row r="20" spans="3:7">
      <c r="G20" s="4"/>
    </row>
    <row r="21" spans="3:7">
      <c r="F21" s="2" t="s">
        <v>91</v>
      </c>
      <c r="G21" s="4">
        <f>G11</f>
        <v>40000</v>
      </c>
    </row>
    <row r="22" spans="3:7" ht="16">
      <c r="F22" s="5" t="s">
        <v>101</v>
      </c>
      <c r="G22" s="5">
        <f>-G19</f>
        <v>-20000</v>
      </c>
    </row>
    <row r="23" spans="3:7">
      <c r="F23" s="2" t="s">
        <v>102</v>
      </c>
      <c r="G23" s="4">
        <f>G21+G22</f>
        <v>20000</v>
      </c>
    </row>
    <row r="24" spans="3:7">
      <c r="G24" s="4"/>
    </row>
    <row r="25" spans="3:7">
      <c r="F25" s="2" t="s">
        <v>76</v>
      </c>
      <c r="G25" s="4">
        <f>G23</f>
        <v>20000</v>
      </c>
    </row>
    <row r="26" spans="3:7" ht="16">
      <c r="F26" s="5" t="s">
        <v>87</v>
      </c>
      <c r="G26" s="5">
        <f>-G4</f>
        <v>-22000</v>
      </c>
    </row>
    <row r="27" spans="3:7">
      <c r="F27" s="2" t="s">
        <v>89</v>
      </c>
      <c r="G27" s="2">
        <f>SUM(G25:G26)</f>
        <v>-2000</v>
      </c>
    </row>
    <row r="28" spans="3:7" ht="18" customHeight="1">
      <c r="C28" s="2" t="s">
        <v>112</v>
      </c>
      <c r="F28" s="5" t="s">
        <v>88</v>
      </c>
      <c r="G28" s="14">
        <f>G9</f>
        <v>0.34</v>
      </c>
    </row>
    <row r="29" spans="3:7">
      <c r="C29" s="2" t="s">
        <v>113</v>
      </c>
      <c r="F29" s="2" t="s">
        <v>90</v>
      </c>
      <c r="G29" s="2">
        <f>G27*G28</f>
        <v>-680</v>
      </c>
    </row>
    <row r="30" spans="3:7" ht="17.25" customHeight="1"/>
    <row r="31" spans="3:7">
      <c r="C31" s="6" t="s">
        <v>114</v>
      </c>
      <c r="D31" s="3">
        <f>G4*(1-G9)+G9*(G5-(G8/G7)*G5)</f>
        <v>21320</v>
      </c>
      <c r="F31" s="2" t="s">
        <v>75</v>
      </c>
      <c r="G31" s="2">
        <f>G4</f>
        <v>22000</v>
      </c>
    </row>
    <row r="32" spans="3:7" ht="16">
      <c r="F32" s="5" t="s">
        <v>58</v>
      </c>
      <c r="G32" s="5">
        <f>G29</f>
        <v>-680</v>
      </c>
    </row>
    <row r="33" spans="6:7">
      <c r="F33" s="2" t="s">
        <v>104</v>
      </c>
      <c r="G33" s="2">
        <f>SUM(G31:G32)</f>
        <v>21320</v>
      </c>
    </row>
    <row r="34" spans="6:7" ht="7" customHeight="1"/>
  </sheetData>
  <mergeCells count="2">
    <mergeCell ref="F3:G3"/>
    <mergeCell ref="F2:G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B2:I21"/>
  <sheetViews>
    <sheetView workbookViewId="0">
      <selection activeCell="E19" sqref="E19"/>
    </sheetView>
  </sheetViews>
  <sheetFormatPr defaultColWidth="8.7265625" defaultRowHeight="14.5"/>
  <cols>
    <col min="1" max="1" width="4.54296875" style="2" customWidth="1"/>
    <col min="2" max="2" width="2.54296875" style="2" customWidth="1"/>
    <col min="3" max="3" width="24.81640625" style="2" customWidth="1"/>
    <col min="4" max="8" width="8.7265625" style="2"/>
    <col min="9" max="9" width="2.26953125" style="2" customWidth="1"/>
    <col min="10" max="16384" width="8.7265625" style="2"/>
  </cols>
  <sheetData>
    <row r="2" spans="2:9" ht="17.5">
      <c r="D2" s="28" t="s">
        <v>145</v>
      </c>
      <c r="E2" s="28" t="s">
        <v>144</v>
      </c>
    </row>
    <row r="3" spans="2:9">
      <c r="C3" s="2" t="s">
        <v>142</v>
      </c>
      <c r="D3" s="12">
        <v>0</v>
      </c>
      <c r="E3" s="12">
        <v>0</v>
      </c>
    </row>
    <row r="4" spans="2:9">
      <c r="D4" s="12"/>
      <c r="E4" s="12"/>
    </row>
    <row r="5" spans="2:9">
      <c r="C5" s="2" t="s">
        <v>143</v>
      </c>
      <c r="D5" s="12">
        <v>10000</v>
      </c>
      <c r="E5" s="12">
        <v>7000</v>
      </c>
    </row>
    <row r="6" spans="2:9" ht="16">
      <c r="C6" s="5" t="s">
        <v>146</v>
      </c>
      <c r="D6" s="52">
        <v>29000</v>
      </c>
      <c r="E6" s="52">
        <v>0</v>
      </c>
    </row>
    <row r="7" spans="2:9">
      <c r="C7" s="2" t="s">
        <v>150</v>
      </c>
      <c r="D7" s="4">
        <f>SUM(D5:D6)</f>
        <v>39000</v>
      </c>
      <c r="E7" s="4">
        <f>SUM(E5:E6)</f>
        <v>7000</v>
      </c>
    </row>
    <row r="8" spans="2:9" ht="15" thickBot="1">
      <c r="B8" s="27"/>
      <c r="C8" s="27"/>
      <c r="D8" s="27"/>
      <c r="E8" s="27"/>
      <c r="F8" s="27"/>
      <c r="G8" s="27"/>
      <c r="H8" s="27"/>
      <c r="I8" s="27"/>
    </row>
    <row r="9" spans="2:9" ht="15" thickBot="1">
      <c r="B9" s="54"/>
      <c r="C9" s="55" t="s">
        <v>121</v>
      </c>
      <c r="D9" s="56">
        <v>1</v>
      </c>
      <c r="E9" s="56">
        <v>2</v>
      </c>
      <c r="F9" s="56">
        <v>3</v>
      </c>
      <c r="G9" s="56">
        <v>4</v>
      </c>
      <c r="H9" s="56">
        <v>5</v>
      </c>
      <c r="I9" s="54"/>
    </row>
    <row r="10" spans="2:9">
      <c r="C10" s="4" t="s">
        <v>148</v>
      </c>
      <c r="D10" s="4"/>
      <c r="E10" s="4"/>
      <c r="F10" s="4"/>
      <c r="G10" s="4"/>
      <c r="H10" s="4"/>
    </row>
    <row r="11" spans="2:9" ht="16">
      <c r="C11" s="5" t="s">
        <v>147</v>
      </c>
      <c r="D11" s="5">
        <f>'Init Outlay'!$G$15</f>
        <v>4000</v>
      </c>
      <c r="E11" s="5">
        <f>D11</f>
        <v>4000</v>
      </c>
      <c r="F11" s="5">
        <f t="shared" ref="F11:H11" si="0">E11</f>
        <v>4000</v>
      </c>
      <c r="G11" s="5">
        <f t="shared" si="0"/>
        <v>4000</v>
      </c>
      <c r="H11" s="5">
        <f t="shared" si="0"/>
        <v>4000</v>
      </c>
    </row>
    <row r="12" spans="2:9" ht="15" thickBot="1">
      <c r="B12" s="27"/>
      <c r="C12" s="27" t="s">
        <v>149</v>
      </c>
      <c r="D12" s="27">
        <f>D10-D11</f>
        <v>-4000</v>
      </c>
      <c r="E12" s="27">
        <f t="shared" ref="E12:H12" si="1">E10-E11</f>
        <v>-4000</v>
      </c>
      <c r="F12" s="27">
        <f t="shared" si="1"/>
        <v>-4000</v>
      </c>
      <c r="G12" s="27">
        <f t="shared" si="1"/>
        <v>-4000</v>
      </c>
      <c r="H12" s="27">
        <f t="shared" si="1"/>
        <v>-4000</v>
      </c>
      <c r="I12" s="27"/>
    </row>
    <row r="13" spans="2:9" ht="2.5" customHeight="1" thickBot="1">
      <c r="B13" s="27"/>
      <c r="C13" s="53"/>
      <c r="D13" s="53"/>
      <c r="E13" s="53"/>
      <c r="F13" s="53"/>
      <c r="G13" s="53"/>
      <c r="H13" s="53"/>
      <c r="I13" s="53"/>
    </row>
    <row r="14" spans="2:9" ht="24" customHeight="1">
      <c r="C14" s="2" t="s">
        <v>139</v>
      </c>
      <c r="D14" s="2">
        <f>E3-D3</f>
        <v>0</v>
      </c>
      <c r="E14" s="2">
        <f>D14</f>
        <v>0</v>
      </c>
      <c r="F14" s="2">
        <f t="shared" ref="F14:H14" si="2">E14</f>
        <v>0</v>
      </c>
      <c r="G14" s="2">
        <f t="shared" si="2"/>
        <v>0</v>
      </c>
      <c r="H14" s="2">
        <f t="shared" si="2"/>
        <v>0</v>
      </c>
    </row>
    <row r="15" spans="2:9">
      <c r="B15" s="3" t="s">
        <v>36</v>
      </c>
      <c r="C15" s="2" t="s">
        <v>140</v>
      </c>
      <c r="D15" s="2">
        <f>-(E7-D7)</f>
        <v>32000</v>
      </c>
      <c r="E15" s="2">
        <f>D15</f>
        <v>32000</v>
      </c>
      <c r="F15" s="2">
        <f t="shared" ref="F15:H15" si="3">E15</f>
        <v>32000</v>
      </c>
      <c r="G15" s="2">
        <f t="shared" si="3"/>
        <v>32000</v>
      </c>
      <c r="H15" s="2">
        <f t="shared" si="3"/>
        <v>32000</v>
      </c>
    </row>
    <row r="16" spans="2:9" ht="16">
      <c r="B16" s="2" t="s">
        <v>36</v>
      </c>
      <c r="C16" s="5" t="s">
        <v>141</v>
      </c>
      <c r="D16" s="5"/>
      <c r="E16" s="5"/>
      <c r="F16" s="5"/>
      <c r="G16" s="5"/>
      <c r="H16" s="5"/>
    </row>
    <row r="17" spans="2:9">
      <c r="C17" s="2" t="s">
        <v>151</v>
      </c>
    </row>
    <row r="18" spans="2:9" ht="16">
      <c r="B18" s="2" t="s">
        <v>36</v>
      </c>
      <c r="C18" s="5" t="s">
        <v>152</v>
      </c>
      <c r="D18" s="5"/>
      <c r="E18" s="5"/>
      <c r="F18" s="5"/>
      <c r="G18" s="5"/>
      <c r="H18" s="5"/>
    </row>
    <row r="19" spans="2:9">
      <c r="C19" s="2" t="s">
        <v>153</v>
      </c>
    </row>
    <row r="20" spans="2:9" ht="16">
      <c r="C20" s="5" t="s">
        <v>154</v>
      </c>
      <c r="D20" s="5"/>
      <c r="E20" s="5"/>
      <c r="F20" s="5"/>
      <c r="G20" s="5"/>
      <c r="H20" s="5"/>
    </row>
    <row r="21" spans="2:9" s="6" customFormat="1" ht="15" thickBot="1">
      <c r="B21" s="57"/>
      <c r="C21" s="57" t="s">
        <v>157</v>
      </c>
      <c r="D21" s="57"/>
      <c r="E21" s="57"/>
      <c r="F21" s="57"/>
      <c r="G21" s="57"/>
      <c r="H21" s="57"/>
      <c r="I21" s="57"/>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B2:J38"/>
  <sheetViews>
    <sheetView workbookViewId="0">
      <selection activeCell="G38" sqref="G38"/>
    </sheetView>
  </sheetViews>
  <sheetFormatPr defaultColWidth="9.1796875" defaultRowHeight="14.5"/>
  <cols>
    <col min="1" max="1" width="3.453125" style="2" customWidth="1"/>
    <col min="2" max="2" width="5.26953125" style="2" customWidth="1"/>
    <col min="3" max="3" width="5.81640625" style="2" customWidth="1"/>
    <col min="4" max="4" width="5.453125" style="2" customWidth="1"/>
    <col min="5" max="5" width="20.7265625" style="2" customWidth="1"/>
    <col min="6" max="6" width="3.26953125" style="2" customWidth="1"/>
    <col min="7" max="8" width="9.1796875" style="2"/>
    <col min="9" max="9" width="19.1796875" style="2" customWidth="1"/>
    <col min="10" max="10" width="10.453125" style="2" customWidth="1"/>
    <col min="11" max="16384" width="9.1796875" style="2"/>
  </cols>
  <sheetData>
    <row r="2" spans="2:4">
      <c r="B2" s="2" t="s">
        <v>155</v>
      </c>
    </row>
    <row r="4" spans="2:4">
      <c r="B4" s="2" t="s">
        <v>156</v>
      </c>
    </row>
    <row r="6" spans="2:4">
      <c r="C6" s="2" t="s">
        <v>158</v>
      </c>
    </row>
    <row r="7" spans="2:4" ht="9.75" customHeight="1"/>
    <row r="8" spans="2:4">
      <c r="D8" s="2" t="s">
        <v>160</v>
      </c>
    </row>
    <row r="9" spans="2:4" ht="12" customHeight="1"/>
    <row r="10" spans="2:4">
      <c r="C10" s="2" t="s">
        <v>159</v>
      </c>
    </row>
    <row r="11" spans="2:4" ht="7.5" customHeight="1"/>
    <row r="12" spans="2:4">
      <c r="D12" s="2" t="s">
        <v>161</v>
      </c>
    </row>
    <row r="13" spans="2:4">
      <c r="D13" s="2" t="s">
        <v>162</v>
      </c>
    </row>
    <row r="14" spans="2:4">
      <c r="D14" s="2" t="s">
        <v>163</v>
      </c>
    </row>
    <row r="16" spans="2:4">
      <c r="D16" s="6" t="s">
        <v>164</v>
      </c>
    </row>
    <row r="17" spans="4:10">
      <c r="I17" s="2" t="s">
        <v>167</v>
      </c>
      <c r="J17" s="2">
        <f>-'Init Outlay'!D5</f>
        <v>75000</v>
      </c>
    </row>
    <row r="18" spans="4:10" ht="16">
      <c r="E18" s="2" t="s">
        <v>165</v>
      </c>
      <c r="G18" s="4">
        <f>Inputs!H10</f>
        <v>15000</v>
      </c>
      <c r="I18" s="5" t="s">
        <v>168</v>
      </c>
      <c r="J18" s="5">
        <f>-SUM('Annual Cash Flows'!D10:H10)</f>
        <v>0</v>
      </c>
    </row>
    <row r="19" spans="4:10" ht="16">
      <c r="D19" s="3" t="s">
        <v>36</v>
      </c>
      <c r="E19" s="5" t="s">
        <v>166</v>
      </c>
      <c r="F19" s="5"/>
      <c r="G19" s="5">
        <f>-J19</f>
        <v>-75000</v>
      </c>
      <c r="I19" s="2" t="s">
        <v>166</v>
      </c>
      <c r="J19" s="2">
        <f>SUM(J17:J18)</f>
        <v>75000</v>
      </c>
    </row>
    <row r="20" spans="4:10">
      <c r="E20" s="2" t="s">
        <v>169</v>
      </c>
      <c r="G20" s="2">
        <f>SUM(G18:G19)</f>
        <v>-60000</v>
      </c>
    </row>
    <row r="21" spans="4:10" ht="21" customHeight="1">
      <c r="D21" s="3"/>
      <c r="E21" s="2" t="s">
        <v>171</v>
      </c>
      <c r="G21" s="2">
        <f>-G20*Inputs!D15</f>
        <v>20400</v>
      </c>
      <c r="I21" s="3" t="s">
        <v>172</v>
      </c>
    </row>
    <row r="23" spans="4:10">
      <c r="E23" s="2" t="s">
        <v>165</v>
      </c>
      <c r="G23" s="2">
        <f>G18</f>
        <v>15000</v>
      </c>
    </row>
    <row r="24" spans="4:10" ht="16">
      <c r="D24" s="2" t="s">
        <v>173</v>
      </c>
      <c r="E24" s="5" t="s">
        <v>170</v>
      </c>
      <c r="F24" s="5"/>
      <c r="G24" s="5">
        <f>G21</f>
        <v>20400</v>
      </c>
    </row>
    <row r="25" spans="4:10">
      <c r="E25" s="2" t="s">
        <v>174</v>
      </c>
      <c r="G25" s="2">
        <f>SUM(G23:G24)</f>
        <v>35400</v>
      </c>
    </row>
    <row r="27" spans="4:10">
      <c r="D27" s="6" t="s">
        <v>175</v>
      </c>
    </row>
    <row r="28" spans="4:10">
      <c r="I28" s="2" t="s">
        <v>167</v>
      </c>
      <c r="J28" s="2">
        <f>'Init Outlay'!G5</f>
        <v>40000</v>
      </c>
    </row>
    <row r="29" spans="4:10" ht="16">
      <c r="E29" s="2" t="s">
        <v>165</v>
      </c>
      <c r="G29" s="4">
        <f>Inputs!H9</f>
        <v>3000</v>
      </c>
      <c r="I29" s="5" t="s">
        <v>168</v>
      </c>
      <c r="J29" s="5">
        <f>-10*4000</f>
        <v>-40000</v>
      </c>
    </row>
    <row r="30" spans="4:10" ht="16">
      <c r="D30" s="3" t="s">
        <v>36</v>
      </c>
      <c r="E30" s="5" t="s">
        <v>166</v>
      </c>
      <c r="F30" s="5"/>
      <c r="G30" s="5">
        <f>-J30</f>
        <v>0</v>
      </c>
      <c r="I30" s="2" t="s">
        <v>166</v>
      </c>
      <c r="J30" s="2">
        <f>SUM(J28:J29)</f>
        <v>0</v>
      </c>
    </row>
    <row r="31" spans="4:10">
      <c r="E31" s="2" t="s">
        <v>169</v>
      </c>
      <c r="G31" s="2">
        <f>SUM(G29:G30)</f>
        <v>3000</v>
      </c>
    </row>
    <row r="32" spans="4:10">
      <c r="D32" s="3"/>
      <c r="E32" s="2" t="s">
        <v>171</v>
      </c>
      <c r="G32" s="2">
        <f>-G31*Inputs!D15</f>
        <v>-1020.0000000000001</v>
      </c>
      <c r="I32" s="3" t="s">
        <v>172</v>
      </c>
    </row>
    <row r="34" spans="4:7">
      <c r="E34" s="2" t="s">
        <v>165</v>
      </c>
      <c r="G34" s="2">
        <f>G29</f>
        <v>3000</v>
      </c>
    </row>
    <row r="35" spans="4:7" ht="16">
      <c r="D35" s="2" t="s">
        <v>173</v>
      </c>
      <c r="E35" s="5" t="s">
        <v>170</v>
      </c>
      <c r="F35" s="5"/>
      <c r="G35" s="5">
        <f>G32</f>
        <v>-1020.0000000000001</v>
      </c>
    </row>
    <row r="36" spans="4:7">
      <c r="E36" s="2" t="s">
        <v>174</v>
      </c>
      <c r="G36" s="2">
        <f>SUM(G34:G35)</f>
        <v>1980</v>
      </c>
    </row>
    <row r="38" spans="4:7">
      <c r="D38" s="6" t="s">
        <v>176</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B2:G13"/>
  <sheetViews>
    <sheetView workbookViewId="0">
      <selection activeCell="F5" sqref="F5:F9"/>
    </sheetView>
  </sheetViews>
  <sheetFormatPr defaultRowHeight="14.5"/>
  <cols>
    <col min="5" max="6" width="9.26953125" bestFit="1" customWidth="1"/>
  </cols>
  <sheetData>
    <row r="2" spans="2:7">
      <c r="B2" s="59" t="s">
        <v>177</v>
      </c>
      <c r="C2" s="59" t="s">
        <v>178</v>
      </c>
    </row>
    <row r="3" spans="2:7">
      <c r="B3" s="58">
        <v>0</v>
      </c>
      <c r="C3" s="2">
        <f>'Init Outlay'!D10</f>
        <v>0</v>
      </c>
      <c r="E3" t="s">
        <v>180</v>
      </c>
      <c r="G3" s="60">
        <f>Inputs!D16</f>
        <v>0.15</v>
      </c>
    </row>
    <row r="4" spans="2:7">
      <c r="B4" s="58">
        <v>1</v>
      </c>
      <c r="C4" s="2">
        <f>'Annual Cash Flows'!D21</f>
        <v>0</v>
      </c>
    </row>
    <row r="5" spans="2:7">
      <c r="B5" s="58">
        <v>2</v>
      </c>
      <c r="C5" s="2">
        <f>'Annual Cash Flows'!E21</f>
        <v>0</v>
      </c>
    </row>
    <row r="6" spans="2:7">
      <c r="B6" s="58">
        <v>3</v>
      </c>
      <c r="C6" s="2">
        <f>'Annual Cash Flows'!F21</f>
        <v>0</v>
      </c>
    </row>
    <row r="7" spans="2:7">
      <c r="B7" s="58">
        <v>4</v>
      </c>
      <c r="C7" s="2">
        <f>'Annual Cash Flows'!G21</f>
        <v>0</v>
      </c>
      <c r="F7" s="2"/>
    </row>
    <row r="8" spans="2:7">
      <c r="B8" s="58">
        <v>5</v>
      </c>
      <c r="C8" s="2">
        <f>'Annual Cash Flows'!H21+'Terminal CF'!G38-'Init Outlay'!D9</f>
        <v>3000</v>
      </c>
      <c r="E8" s="67"/>
      <c r="F8" s="67"/>
    </row>
    <row r="9" spans="2:7">
      <c r="E9" s="67"/>
      <c r="F9" s="67"/>
    </row>
    <row r="10" spans="2:7">
      <c r="B10" t="s">
        <v>179</v>
      </c>
      <c r="C10" s="2"/>
      <c r="E10" s="67"/>
      <c r="F10" s="67"/>
    </row>
    <row r="11" spans="2:7">
      <c r="B11" t="s">
        <v>181</v>
      </c>
      <c r="C11" s="61"/>
      <c r="E11" s="67"/>
      <c r="F11" s="67"/>
    </row>
    <row r="12" spans="2:7">
      <c r="E12" s="67"/>
      <c r="F12" s="67"/>
    </row>
    <row r="13" spans="2:7">
      <c r="E13" s="67"/>
      <c r="F13" s="6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B2:C27"/>
  <sheetViews>
    <sheetView showGridLines="0" zoomScale="115" zoomScaleNormal="115" workbookViewId="0">
      <selection activeCell="D5" sqref="D5"/>
    </sheetView>
  </sheetViews>
  <sheetFormatPr defaultColWidth="9.1796875" defaultRowHeight="14.5"/>
  <cols>
    <col min="1" max="1" width="5.453125" style="2" customWidth="1"/>
    <col min="2" max="2" width="4.453125" style="2" customWidth="1"/>
    <col min="3" max="3" width="30.81640625" style="2" customWidth="1"/>
    <col min="4" max="16384" width="9.1796875" style="2"/>
  </cols>
  <sheetData>
    <row r="2" spans="2:3">
      <c r="B2" s="2" t="s">
        <v>57</v>
      </c>
    </row>
    <row r="4" spans="2:3">
      <c r="C4" s="6" t="s">
        <v>59</v>
      </c>
    </row>
    <row r="5" spans="2:3" ht="17.5">
      <c r="C5" s="7" t="s">
        <v>58</v>
      </c>
    </row>
    <row r="6" spans="2:3">
      <c r="C6" s="6" t="s">
        <v>65</v>
      </c>
    </row>
    <row r="8" spans="2:3">
      <c r="C8" s="2" t="s">
        <v>60</v>
      </c>
    </row>
    <row r="9" spans="2:3">
      <c r="C9" s="2" t="s">
        <v>61</v>
      </c>
    </row>
    <row r="11" spans="2:3">
      <c r="C11" s="2" t="s">
        <v>62</v>
      </c>
    </row>
    <row r="13" spans="2:3">
      <c r="C13" s="6" t="s">
        <v>63</v>
      </c>
    </row>
    <row r="14" spans="2:3" ht="17.5">
      <c r="C14" s="7" t="s">
        <v>64</v>
      </c>
    </row>
    <row r="15" spans="2:3">
      <c r="C15" s="6" t="s">
        <v>67</v>
      </c>
    </row>
    <row r="17" spans="3:3">
      <c r="C17" s="2" t="s">
        <v>66</v>
      </c>
    </row>
    <row r="18" spans="3:3">
      <c r="C18" s="8" t="s">
        <v>71</v>
      </c>
    </row>
    <row r="20" spans="3:3">
      <c r="C20" s="9" t="s">
        <v>68</v>
      </c>
    </row>
    <row r="21" spans="3:3">
      <c r="C21" s="9" t="s">
        <v>69</v>
      </c>
    </row>
    <row r="23" spans="3:3">
      <c r="C23" s="2" t="s">
        <v>70</v>
      </c>
    </row>
    <row r="24" spans="3:3">
      <c r="C24" s="8" t="s">
        <v>72</v>
      </c>
    </row>
    <row r="26" spans="3:3">
      <c r="C26" s="9" t="s">
        <v>73</v>
      </c>
    </row>
    <row r="27" spans="3:3">
      <c r="C27" s="9" t="s">
        <v>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M57"/>
  <sheetViews>
    <sheetView showGridLines="0" topLeftCell="A37" zoomScale="115" zoomScaleNormal="115" workbookViewId="0">
      <selection activeCell="G47" sqref="G47"/>
    </sheetView>
  </sheetViews>
  <sheetFormatPr defaultRowHeight="14.5"/>
  <cols>
    <col min="1" max="1" width="5.453125" customWidth="1"/>
    <col min="2" max="2" width="4.81640625" customWidth="1"/>
    <col min="5" max="5" width="9.1796875" bestFit="1" customWidth="1"/>
    <col min="7" max="7" width="10.7265625" bestFit="1" customWidth="1"/>
    <col min="8" max="8" width="2.81640625" customWidth="1"/>
    <col min="9" max="9" width="11.1796875" customWidth="1"/>
    <col min="10" max="10" width="10.26953125" customWidth="1"/>
  </cols>
  <sheetData>
    <row r="2" spans="2:3">
      <c r="B2" t="s">
        <v>77</v>
      </c>
    </row>
    <row r="3" spans="2:3">
      <c r="B3" s="11" t="s">
        <v>78</v>
      </c>
    </row>
    <row r="4" spans="2:3">
      <c r="B4" s="11" t="s">
        <v>79</v>
      </c>
    </row>
    <row r="6" spans="2:3">
      <c r="B6" t="s">
        <v>80</v>
      </c>
    </row>
    <row r="7" spans="2:3">
      <c r="B7" s="10" t="s">
        <v>81</v>
      </c>
    </row>
    <row r="8" spans="2:3" ht="5.25" customHeight="1"/>
    <row r="9" spans="2:3">
      <c r="B9" t="s">
        <v>82</v>
      </c>
    </row>
    <row r="10" spans="2:3" ht="7.5" customHeight="1"/>
    <row r="11" spans="2:3">
      <c r="B11" t="s">
        <v>83</v>
      </c>
    </row>
    <row r="12" spans="2:3">
      <c r="B12" s="10" t="s">
        <v>84</v>
      </c>
    </row>
    <row r="14" spans="2:3">
      <c r="B14" s="1" t="s">
        <v>85</v>
      </c>
    </row>
    <row r="15" spans="2:3" ht="10.5" customHeight="1"/>
    <row r="16" spans="2:3">
      <c r="C16" t="s">
        <v>86</v>
      </c>
    </row>
    <row r="17" spans="2:13" ht="7.5" customHeight="1"/>
    <row r="18" spans="2:13">
      <c r="C18" s="29" t="s">
        <v>115</v>
      </c>
    </row>
    <row r="20" spans="2:13">
      <c r="B20" s="1" t="s">
        <v>117</v>
      </c>
    </row>
    <row r="21" spans="2:13" ht="7" customHeight="1"/>
    <row r="22" spans="2:13">
      <c r="C22" t="s">
        <v>118</v>
      </c>
    </row>
    <row r="23" spans="2:13">
      <c r="C23" t="s">
        <v>119</v>
      </c>
    </row>
    <row r="24" spans="2:13" ht="8.5" customHeight="1"/>
    <row r="25" spans="2:13">
      <c r="C25" t="s">
        <v>120</v>
      </c>
    </row>
    <row r="26" spans="2:13" ht="8.5" customHeight="1"/>
    <row r="27" spans="2:13">
      <c r="C27" t="s">
        <v>126</v>
      </c>
    </row>
    <row r="28" spans="2:13" ht="7" customHeight="1"/>
    <row r="29" spans="2:13" ht="19" thickBot="1">
      <c r="C29" s="72" t="s">
        <v>127</v>
      </c>
      <c r="D29" s="72"/>
      <c r="E29" s="72"/>
      <c r="F29" s="72"/>
      <c r="G29" s="72"/>
    </row>
    <row r="30" spans="2:13" ht="15" thickBot="1">
      <c r="C30" s="38" t="s">
        <v>121</v>
      </c>
      <c r="D30" s="39" t="s">
        <v>122</v>
      </c>
      <c r="E30" s="39" t="s">
        <v>123</v>
      </c>
      <c r="F30" s="39" t="s">
        <v>124</v>
      </c>
      <c r="G30" s="40" t="s">
        <v>125</v>
      </c>
      <c r="I30" s="38" t="s">
        <v>121</v>
      </c>
      <c r="J30" s="39" t="s">
        <v>122</v>
      </c>
      <c r="K30" s="39" t="s">
        <v>123</v>
      </c>
      <c r="L30" s="39" t="s">
        <v>124</v>
      </c>
      <c r="M30" s="40" t="s">
        <v>125</v>
      </c>
    </row>
    <row r="31" spans="2:13">
      <c r="C31" s="35">
        <v>1</v>
      </c>
      <c r="D31" s="36">
        <v>0.33329999999999999</v>
      </c>
      <c r="E31" s="36">
        <v>0.2</v>
      </c>
      <c r="F31" s="36">
        <v>0.1429</v>
      </c>
      <c r="G31" s="37">
        <v>0.1</v>
      </c>
      <c r="I31" s="45">
        <v>1</v>
      </c>
      <c r="J31" s="48">
        <f>$E$43*D31</f>
        <v>24997.5</v>
      </c>
      <c r="K31" s="48">
        <f t="shared" ref="K31:K36" si="0">$E$43*E31</f>
        <v>15000</v>
      </c>
      <c r="L31" s="48">
        <f t="shared" ref="L31:L38" si="1">$E$43*F31</f>
        <v>10717.5</v>
      </c>
      <c r="M31" s="48">
        <f t="shared" ref="M31:M41" si="2">$E$43*G31</f>
        <v>7500</v>
      </c>
    </row>
    <row r="32" spans="2:13">
      <c r="C32" s="31">
        <v>2</v>
      </c>
      <c r="D32" s="30">
        <v>0.44450000000000001</v>
      </c>
      <c r="E32" s="30">
        <v>0.32</v>
      </c>
      <c r="F32" s="30">
        <v>0.24490000000000001</v>
      </c>
      <c r="G32" s="32">
        <v>0.18</v>
      </c>
      <c r="I32" s="46">
        <v>2</v>
      </c>
      <c r="J32" s="48">
        <f t="shared" ref="J32:J34" si="3">$E$43*D32</f>
        <v>33337.5</v>
      </c>
      <c r="K32" s="48">
        <f t="shared" si="0"/>
        <v>24000</v>
      </c>
      <c r="L32" s="48">
        <f t="shared" si="1"/>
        <v>18367.5</v>
      </c>
      <c r="M32" s="48">
        <f t="shared" si="2"/>
        <v>13500</v>
      </c>
    </row>
    <row r="33" spans="3:13">
      <c r="C33" s="31">
        <v>3</v>
      </c>
      <c r="D33" s="30">
        <v>0.14810000000000001</v>
      </c>
      <c r="E33" s="30">
        <v>0.192</v>
      </c>
      <c r="F33" s="30">
        <v>0.1749</v>
      </c>
      <c r="G33" s="32">
        <v>0.14399999999999999</v>
      </c>
      <c r="I33" s="46">
        <v>3</v>
      </c>
      <c r="J33" s="48">
        <f t="shared" si="3"/>
        <v>11107.5</v>
      </c>
      <c r="K33" s="48">
        <f t="shared" si="0"/>
        <v>14400</v>
      </c>
      <c r="L33" s="48">
        <f t="shared" si="1"/>
        <v>13117.5</v>
      </c>
      <c r="M33" s="48">
        <f t="shared" si="2"/>
        <v>10800</v>
      </c>
    </row>
    <row r="34" spans="3:13">
      <c r="C34" s="31">
        <v>4</v>
      </c>
      <c r="D34" s="30">
        <v>7.4099999999999999E-2</v>
      </c>
      <c r="E34" s="30">
        <v>0.1152</v>
      </c>
      <c r="F34" s="30">
        <v>0.1249</v>
      </c>
      <c r="G34" s="32">
        <v>0.1152</v>
      </c>
      <c r="I34" s="46">
        <v>4</v>
      </c>
      <c r="J34" s="48">
        <f t="shared" si="3"/>
        <v>5557.5</v>
      </c>
      <c r="K34" s="48">
        <f t="shared" si="0"/>
        <v>8640</v>
      </c>
      <c r="L34" s="48">
        <f t="shared" si="1"/>
        <v>9367.5</v>
      </c>
      <c r="M34" s="48">
        <f t="shared" si="2"/>
        <v>8640</v>
      </c>
    </row>
    <row r="35" spans="3:13">
      <c r="C35" s="31">
        <v>5</v>
      </c>
      <c r="D35" s="41"/>
      <c r="E35" s="30">
        <v>0.1152</v>
      </c>
      <c r="F35" s="30">
        <v>8.9300000000000004E-2</v>
      </c>
      <c r="G35" s="32">
        <v>9.2200000000000004E-2</v>
      </c>
      <c r="I35" s="46">
        <v>5</v>
      </c>
      <c r="J35" s="49"/>
      <c r="K35" s="48">
        <f t="shared" si="0"/>
        <v>8640</v>
      </c>
      <c r="L35" s="48">
        <f t="shared" si="1"/>
        <v>6697.5</v>
      </c>
      <c r="M35" s="48">
        <f t="shared" si="2"/>
        <v>6915</v>
      </c>
    </row>
    <row r="36" spans="3:13">
      <c r="C36" s="31">
        <v>6</v>
      </c>
      <c r="D36" s="41"/>
      <c r="E36" s="30">
        <v>5.7599999999999998E-2</v>
      </c>
      <c r="F36" s="30">
        <v>8.9200000000000002E-2</v>
      </c>
      <c r="G36" s="32">
        <v>7.3700000000000002E-2</v>
      </c>
      <c r="I36" s="46">
        <v>6</v>
      </c>
      <c r="J36" s="49"/>
      <c r="K36" s="48">
        <f t="shared" si="0"/>
        <v>4320</v>
      </c>
      <c r="L36" s="48">
        <f t="shared" si="1"/>
        <v>6690</v>
      </c>
      <c r="M36" s="48">
        <f t="shared" si="2"/>
        <v>5527.5</v>
      </c>
    </row>
    <row r="37" spans="3:13">
      <c r="C37" s="31">
        <v>7</v>
      </c>
      <c r="D37" s="41"/>
      <c r="E37" s="41"/>
      <c r="F37" s="30">
        <v>8.9300000000000004E-2</v>
      </c>
      <c r="G37" s="32">
        <v>6.5500000000000003E-2</v>
      </c>
      <c r="I37" s="46">
        <v>7</v>
      </c>
      <c r="J37" s="49"/>
      <c r="K37" s="49"/>
      <c r="L37" s="48">
        <f t="shared" si="1"/>
        <v>6697.5</v>
      </c>
      <c r="M37" s="48">
        <f t="shared" si="2"/>
        <v>4912.5</v>
      </c>
    </row>
    <row r="38" spans="3:13">
      <c r="C38" s="31">
        <v>8</v>
      </c>
      <c r="D38" s="41"/>
      <c r="E38" s="41"/>
      <c r="F38" s="30">
        <v>4.4600000000000001E-2</v>
      </c>
      <c r="G38" s="32">
        <v>6.5500000000000003E-2</v>
      </c>
      <c r="I38" s="46">
        <v>8</v>
      </c>
      <c r="J38" s="49"/>
      <c r="K38" s="49"/>
      <c r="L38" s="48">
        <f t="shared" si="1"/>
        <v>3345</v>
      </c>
      <c r="M38" s="48">
        <f t="shared" si="2"/>
        <v>4912.5</v>
      </c>
    </row>
    <row r="39" spans="3:13">
      <c r="C39" s="31">
        <v>9</v>
      </c>
      <c r="D39" s="41"/>
      <c r="E39" s="41"/>
      <c r="F39" s="41"/>
      <c r="G39" s="32">
        <v>6.5600000000000006E-2</v>
      </c>
      <c r="I39" s="46">
        <v>9</v>
      </c>
      <c r="J39" s="49"/>
      <c r="K39" s="49"/>
      <c r="L39" s="49"/>
      <c r="M39" s="48">
        <f t="shared" si="2"/>
        <v>4920</v>
      </c>
    </row>
    <row r="40" spans="3:13">
      <c r="C40" s="31">
        <v>10</v>
      </c>
      <c r="D40" s="41"/>
      <c r="E40" s="41"/>
      <c r="F40" s="41"/>
      <c r="G40" s="32">
        <v>6.5500000000000003E-2</v>
      </c>
      <c r="I40" s="46">
        <v>10</v>
      </c>
      <c r="J40" s="49"/>
      <c r="K40" s="49"/>
      <c r="L40" s="49"/>
      <c r="M40" s="48">
        <f t="shared" si="2"/>
        <v>4912.5</v>
      </c>
    </row>
    <row r="41" spans="3:13" ht="15" thickBot="1">
      <c r="C41" s="33">
        <v>11</v>
      </c>
      <c r="D41" s="42"/>
      <c r="E41" s="42"/>
      <c r="F41" s="42"/>
      <c r="G41" s="34">
        <v>3.2800000000000003E-2</v>
      </c>
      <c r="I41" s="47">
        <v>11</v>
      </c>
      <c r="J41" s="50"/>
      <c r="K41" s="50"/>
      <c r="L41" s="50"/>
      <c r="M41" s="48">
        <f t="shared" si="2"/>
        <v>2460</v>
      </c>
    </row>
    <row r="43" spans="3:13">
      <c r="C43" t="s">
        <v>134</v>
      </c>
      <c r="E43" s="43">
        <v>75000</v>
      </c>
    </row>
    <row r="44" spans="3:13">
      <c r="C44" t="s">
        <v>128</v>
      </c>
      <c r="E44" s="44" t="s">
        <v>129</v>
      </c>
      <c r="I44">
        <f>VLOOKUP(E44,K44:L47,2)</f>
        <v>2</v>
      </c>
      <c r="K44" t="s">
        <v>129</v>
      </c>
      <c r="L44">
        <v>2</v>
      </c>
    </row>
    <row r="45" spans="3:13">
      <c r="K45" t="s">
        <v>130</v>
      </c>
      <c r="L45">
        <v>3</v>
      </c>
    </row>
    <row r="46" spans="3:13">
      <c r="C46" t="s">
        <v>121</v>
      </c>
      <c r="D46" t="s">
        <v>133</v>
      </c>
      <c r="K46" t="s">
        <v>131</v>
      </c>
      <c r="L46">
        <v>4</v>
      </c>
    </row>
    <row r="47" spans="3:13">
      <c r="C47">
        <v>1</v>
      </c>
      <c r="D47">
        <f>VLOOKUP(C47,$I$31:$M$41,$I$44)</f>
        <v>24997.5</v>
      </c>
      <c r="K47" t="s">
        <v>132</v>
      </c>
      <c r="L47">
        <v>5</v>
      </c>
    </row>
    <row r="48" spans="3:13">
      <c r="C48">
        <v>2</v>
      </c>
      <c r="D48">
        <f t="shared" ref="D48:D57" si="4">VLOOKUP(C48,$I$31:$M$41,$I$44)</f>
        <v>33337.5</v>
      </c>
    </row>
    <row r="49" spans="3:7">
      <c r="C49">
        <v>3</v>
      </c>
      <c r="D49">
        <f t="shared" si="4"/>
        <v>11107.5</v>
      </c>
    </row>
    <row r="50" spans="3:7">
      <c r="C50">
        <v>4</v>
      </c>
      <c r="D50">
        <f t="shared" si="4"/>
        <v>5557.5</v>
      </c>
    </row>
    <row r="51" spans="3:7">
      <c r="C51">
        <v>5</v>
      </c>
      <c r="D51">
        <f t="shared" si="4"/>
        <v>0</v>
      </c>
      <c r="G51" s="51"/>
    </row>
    <row r="52" spans="3:7">
      <c r="C52">
        <v>6</v>
      </c>
      <c r="D52">
        <f t="shared" si="4"/>
        <v>0</v>
      </c>
    </row>
    <row r="53" spans="3:7">
      <c r="C53">
        <v>7</v>
      </c>
      <c r="D53">
        <f t="shared" si="4"/>
        <v>0</v>
      </c>
    </row>
    <row r="54" spans="3:7">
      <c r="C54">
        <v>8</v>
      </c>
      <c r="D54">
        <f t="shared" si="4"/>
        <v>0</v>
      </c>
    </row>
    <row r="55" spans="3:7">
      <c r="C55">
        <v>9</v>
      </c>
      <c r="D55">
        <f t="shared" si="4"/>
        <v>0</v>
      </c>
    </row>
    <row r="56" spans="3:7">
      <c r="C56">
        <v>10</v>
      </c>
      <c r="D56">
        <f t="shared" si="4"/>
        <v>0</v>
      </c>
    </row>
    <row r="57" spans="3:7">
      <c r="C57">
        <v>11</v>
      </c>
      <c r="D57">
        <f t="shared" si="4"/>
        <v>0</v>
      </c>
    </row>
  </sheetData>
  <mergeCells count="1">
    <mergeCell ref="C29:G29"/>
  </mergeCells>
  <dataValidations count="1">
    <dataValidation type="list" allowBlank="1" showInputMessage="1" showErrorMessage="1" promptTitle="MACRS Depreciation" prompt="Select the asset class for MACRS depreciation&#10;" sqref="E44">
      <formula1>$K$44:$K$47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Problem</vt:lpstr>
      <vt:lpstr>Inputs</vt:lpstr>
      <vt:lpstr>Init Outlay</vt:lpstr>
      <vt:lpstr>Annual Cash Flows</vt:lpstr>
      <vt:lpstr>Terminal CF</vt:lpstr>
      <vt:lpstr>All CFs</vt:lpstr>
      <vt:lpstr>Salvage Values</vt:lpstr>
      <vt:lpstr>Depreciation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cp:lastModifiedBy>
  <cp:lastPrinted>2010-07-09T17:55:57Z</cp:lastPrinted>
  <dcterms:created xsi:type="dcterms:W3CDTF">2009-10-26T19:02:51Z</dcterms:created>
  <dcterms:modified xsi:type="dcterms:W3CDTF">2010-07-09T18:01:09Z</dcterms:modified>
</cp:coreProperties>
</file>